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Polen\Users\DTP\materiały na strone internetową\26. Kalkulatory\"/>
    </mc:Choice>
  </mc:AlternateContent>
  <xr:revisionPtr revIDLastSave="0" documentId="8_{5260E680-8BF0-49D7-B148-8D62EB52D10A}" xr6:coauthVersionLast="31" xr6:coauthVersionMax="31" xr10:uidLastSave="{00000000-0000-0000-0000-000000000000}"/>
  <bookViews>
    <workbookView xWindow="240" yWindow="75" windowWidth="23520" windowHeight="10485" firstSheet="1" activeTab="1" xr2:uid="{00000000-000D-0000-FFFF-FFFF00000000}"/>
  </bookViews>
  <sheets>
    <sheet name="Admin" sheetId="3" state="hidden" r:id="rId1"/>
    <sheet name="Wyniki" sheetId="2" r:id="rId2"/>
  </sheets>
  <externalReferences>
    <externalReference r:id="rId3"/>
  </externalReferences>
  <definedNames>
    <definedName name="budynek">[1]Dane!$H$65:$H$70</definedName>
    <definedName name="dane_bud">Wyniki!$B$88:$B$93</definedName>
    <definedName name="_xlnm.Print_Area" localSheetId="1">Wyniki!$B$1:$R$50,Wyniki!$S$1:$AN$78,Wyniki!$AO$1:$BH$50</definedName>
    <definedName name="pasuje1" comment="pasuje11" localSheetId="1">"pasuje"</definedName>
  </definedNames>
  <calcPr calcId="179017"/>
</workbook>
</file>

<file path=xl/calcChain.xml><?xml version="1.0" encoding="utf-8"?>
<calcChain xmlns="http://schemas.openxmlformats.org/spreadsheetml/2006/main">
  <c r="C31" i="3" l="1"/>
  <c r="J7" i="3"/>
  <c r="P7" i="3" s="1"/>
  <c r="G7" i="3"/>
  <c r="C32" i="3"/>
  <c r="C34" i="3"/>
  <c r="H7" i="3"/>
  <c r="L7" i="3" s="1"/>
  <c r="D31" i="3"/>
  <c r="J8" i="3"/>
  <c r="O8" i="3" s="1"/>
  <c r="G8" i="3"/>
  <c r="D32" i="3"/>
  <c r="D34" i="3"/>
  <c r="H8" i="3"/>
  <c r="L8" i="3" s="1"/>
  <c r="E31" i="3"/>
  <c r="J9" i="3"/>
  <c r="G9" i="3"/>
  <c r="E32" i="3"/>
  <c r="E34" i="3"/>
  <c r="H9" i="3"/>
  <c r="L9" i="3" s="1"/>
  <c r="F31" i="3"/>
  <c r="J10" i="3"/>
  <c r="G10" i="3"/>
  <c r="F32" i="3"/>
  <c r="F34" i="3"/>
  <c r="H10" i="3"/>
  <c r="L10" i="3" s="1"/>
  <c r="G31" i="3"/>
  <c r="J11" i="3"/>
  <c r="P11" i="3" s="1"/>
  <c r="G11" i="3"/>
  <c r="G32" i="3"/>
  <c r="G34" i="3"/>
  <c r="H11" i="3"/>
  <c r="L11" i="3" s="1"/>
  <c r="H31" i="3"/>
  <c r="J12" i="3"/>
  <c r="G12" i="3"/>
  <c r="H32" i="3"/>
  <c r="H34" i="3"/>
  <c r="H12" i="3"/>
  <c r="L12" i="3" s="1"/>
  <c r="I31" i="3"/>
  <c r="J13" i="3"/>
  <c r="G13" i="3"/>
  <c r="I32" i="3"/>
  <c r="I33" i="3" s="1"/>
  <c r="I34" i="3"/>
  <c r="H13" i="3"/>
  <c r="L13" i="3" s="1"/>
  <c r="J31" i="3"/>
  <c r="J14" i="3"/>
  <c r="G14" i="3"/>
  <c r="J32" i="3"/>
  <c r="J34" i="3"/>
  <c r="H14" i="3"/>
  <c r="L14" i="3" s="1"/>
  <c r="P14" i="3" s="1"/>
  <c r="P10" i="3"/>
  <c r="G2" i="3"/>
  <c r="C30" i="3"/>
  <c r="C33" i="3"/>
  <c r="D30" i="3"/>
  <c r="D33" i="3"/>
  <c r="N8" i="3" s="1"/>
  <c r="E30" i="3"/>
  <c r="E33" i="3"/>
  <c r="N9" i="3" s="1"/>
  <c r="F30" i="3"/>
  <c r="F33" i="3"/>
  <c r="N10" i="3" s="1"/>
  <c r="G30" i="3"/>
  <c r="G33" i="3"/>
  <c r="H30" i="3"/>
  <c r="H33" i="3"/>
  <c r="J30" i="3"/>
  <c r="J33" i="3"/>
  <c r="BF21" i="2"/>
  <c r="N12" i="3"/>
  <c r="AT24" i="2"/>
  <c r="AV24" i="2"/>
  <c r="AX24" i="2"/>
  <c r="AZ24" i="2"/>
  <c r="BB24" i="2"/>
  <c r="BE24" i="2"/>
  <c r="BF24" i="2"/>
  <c r="BG24" i="2"/>
  <c r="N7" i="3"/>
  <c r="N11" i="3"/>
  <c r="R12" i="2"/>
  <c r="P10" i="2"/>
  <c r="C11" i="2"/>
  <c r="D10" i="2"/>
  <c r="I10" i="3"/>
  <c r="N14" i="3"/>
  <c r="I9" i="3"/>
  <c r="N22" i="3" l="1"/>
  <c r="N24" i="3" s="1"/>
  <c r="N26" i="3" s="1"/>
  <c r="O14" i="3"/>
  <c r="G17" i="3"/>
  <c r="AW34" i="2" s="1"/>
  <c r="N13" i="3"/>
  <c r="O12" i="3"/>
  <c r="O10" i="3"/>
  <c r="O13" i="3"/>
  <c r="O9" i="3"/>
  <c r="L17" i="3"/>
  <c r="I8" i="3"/>
  <c r="I12" i="3"/>
  <c r="P13" i="3"/>
  <c r="P9" i="3"/>
  <c r="I7" i="3"/>
  <c r="P12" i="3"/>
  <c r="P8" i="3"/>
  <c r="P17" i="3" s="1"/>
  <c r="O11" i="3"/>
  <c r="O7" i="3"/>
  <c r="I13" i="3"/>
  <c r="I11" i="3"/>
  <c r="I14" i="3"/>
  <c r="AW36" i="2" l="1"/>
  <c r="R17" i="3"/>
  <c r="O19" i="3"/>
  <c r="AW35" i="2" s="1"/>
  <c r="I17" i="3"/>
  <c r="AW37" i="2" s="1"/>
  <c r="AW38" i="2" s="1"/>
  <c r="F20" i="2"/>
  <c r="AB42" i="2"/>
  <c r="F45" i="2"/>
  <c r="AB39" i="2"/>
  <c r="F36" i="2"/>
  <c r="AB63" i="2"/>
  <c r="AB23" i="2"/>
  <c r="AB45" i="2"/>
  <c r="AB26" i="2"/>
  <c r="AB57" i="2"/>
  <c r="F26" i="2"/>
  <c r="AB60" i="2"/>
  <c r="F39" i="2"/>
  <c r="F42" i="2"/>
  <c r="AB20" i="2"/>
  <c r="F23" i="2"/>
  <c r="AB36" i="2"/>
  <c r="AE19" i="2" l="1"/>
  <c r="L41" i="2"/>
  <c r="AH44" i="2"/>
  <c r="AE56" i="2"/>
  <c r="L22" i="2"/>
  <c r="AF59" i="2"/>
  <c r="AG25" i="2"/>
  <c r="K38" i="2"/>
  <c r="M44" i="2"/>
  <c r="J35" i="2"/>
  <c r="AE35" i="2"/>
  <c r="M25" i="2"/>
  <c r="AG41" i="2"/>
  <c r="AF22" i="2"/>
  <c r="AG62" i="2"/>
  <c r="K19" i="2"/>
  <c r="AF38" i="2"/>
</calcChain>
</file>

<file path=xl/sharedStrings.xml><?xml version="1.0" encoding="utf-8"?>
<sst xmlns="http://schemas.openxmlformats.org/spreadsheetml/2006/main" count="191" uniqueCount="106">
  <si>
    <t>Wh</t>
  </si>
  <si>
    <t>litry</t>
  </si>
  <si>
    <t>Temperatura</t>
  </si>
  <si>
    <t>Czas poboru</t>
  </si>
  <si>
    <t>min</t>
  </si>
  <si>
    <t>Zużycie</t>
  </si>
  <si>
    <t>Energia</t>
  </si>
  <si>
    <t>160 litrów</t>
  </si>
  <si>
    <t>200 litrów</t>
  </si>
  <si>
    <t>Wyposażenie:</t>
  </si>
  <si>
    <t>Zlew</t>
  </si>
  <si>
    <t>Umywalka</t>
  </si>
  <si>
    <t>Natryk oszczędny</t>
  </si>
  <si>
    <t>Natryk normalny</t>
  </si>
  <si>
    <t>Natryk komfortowy</t>
  </si>
  <si>
    <t>Wanna 140 litrów</t>
  </si>
  <si>
    <t>Wanna 200 litrów</t>
  </si>
  <si>
    <t>Wanna 160 litrów</t>
  </si>
  <si>
    <t>Wymagany minimalny NL</t>
  </si>
  <si>
    <t>Łączna ilość osób korzystających z wody:</t>
  </si>
  <si>
    <t>Ilość punktów poboru możliwych do wykorzystania w jednej chwili</t>
  </si>
  <si>
    <t>Wylewka</t>
  </si>
  <si>
    <t>litry/min</t>
  </si>
  <si>
    <t>Czas poboru [min]</t>
  </si>
  <si>
    <t>Litry/min</t>
  </si>
  <si>
    <t>Litry/min/zużcyie</t>
  </si>
  <si>
    <t>Maksymalne zużycie chwilowe litry/10min</t>
  </si>
  <si>
    <t>Litry</t>
  </si>
  <si>
    <t>Wanna</t>
  </si>
  <si>
    <t>Natrysk</t>
  </si>
  <si>
    <t>Koszt przygotowania (jednorazowo)</t>
  </si>
  <si>
    <t>Koszt przygotowania (rocznie)</t>
  </si>
  <si>
    <t>Energia [Wh]</t>
  </si>
  <si>
    <t>Energia [kWh]</t>
  </si>
  <si>
    <t>Litry/10min</t>
  </si>
  <si>
    <t>Wydatek po 10min</t>
  </si>
  <si>
    <t>Moc [kW]</t>
  </si>
  <si>
    <t>Wymagany NL</t>
  </si>
  <si>
    <t>Wymagana wydajność stała</t>
  </si>
  <si>
    <t>Wymagana całkowita ilość wody</t>
  </si>
  <si>
    <t>Rodzaj budynku</t>
  </si>
  <si>
    <t>Nowe budownictwo szeregowe (60 W/m²)</t>
  </si>
  <si>
    <t>▼</t>
  </si>
  <si>
    <t>Ilość mieszkańców</t>
  </si>
  <si>
    <t>Pozostała ilość wody po 10min</t>
  </si>
  <si>
    <t>Normalny</t>
  </si>
  <si>
    <t>140 litrów</t>
  </si>
  <si>
    <t>Komfort</t>
  </si>
  <si>
    <t>Oszczędny</t>
  </si>
  <si>
    <t>Wymagana wydajność chwilowa przez 10min</t>
  </si>
  <si>
    <t>NL=</t>
  </si>
  <si>
    <t>litry / 10min</t>
  </si>
  <si>
    <t>litry / h</t>
  </si>
  <si>
    <t>°C</t>
  </si>
  <si>
    <t>[ litry / 10min ]</t>
  </si>
  <si>
    <t>[ litry / h ]</t>
  </si>
  <si>
    <t>[ kW ]</t>
  </si>
  <si>
    <t>Spełnione warunki brzegowe =&gt; zapewniony komfort korzystania z wody</t>
  </si>
  <si>
    <t>Nie spełnione warunki brzegowe</t>
  </si>
  <si>
    <t>Możliwość obniżenia komfortu przy jednoczesnym poborze wody ze wskazanych punktów</t>
  </si>
  <si>
    <t>Możliwość obniżenia komfortu przy dłuższym czasie korzystania w wody</t>
  </si>
  <si>
    <t>Moc kotła grzewczego</t>
  </si>
  <si>
    <t>Dane dotyczące budynku</t>
  </si>
  <si>
    <t>Pasywny (10 W/m²)</t>
  </si>
  <si>
    <t>Niskoenergetyczny (40 W/m²)</t>
  </si>
  <si>
    <t>Nowe budownictwo (70 W/m²)</t>
  </si>
  <si>
    <t>Izolowany, rok budowy &lt; 1995 (80 W/m²)</t>
  </si>
  <si>
    <t>Starszy bez izolacji (120 W/m²)</t>
  </si>
  <si>
    <r>
      <t xml:space="preserve">Wyposażenie </t>
    </r>
    <r>
      <rPr>
        <sz val="11"/>
        <color theme="1"/>
        <rFont val="Czcionka tekstu podstawowego"/>
        <charset val="238"/>
      </rPr>
      <t>( wszystkie punkty podobru wody, które dopuszcza się do pracy</t>
    </r>
    <r>
      <rPr>
        <b/>
        <sz val="11"/>
        <color rgb="FFFF0000"/>
        <rFont val="Czcionka tekstu podstawowego"/>
        <charset val="238"/>
      </rPr>
      <t xml:space="preserve"> </t>
    </r>
    <r>
      <rPr>
        <b/>
        <sz val="11"/>
        <color rgb="FFC00000"/>
        <rFont val="Czcionka tekstu podstawowego"/>
        <charset val="238"/>
      </rPr>
      <t>jednoczesnej</t>
    </r>
    <r>
      <rPr>
        <sz val="11"/>
        <color theme="1"/>
        <rFont val="Czcionka tekstu podstawowego"/>
        <charset val="238"/>
      </rPr>
      <t xml:space="preserve"> )</t>
    </r>
  </si>
  <si>
    <t>Jednostka</t>
  </si>
  <si>
    <t>Objaśnienia</t>
  </si>
  <si>
    <t>Warunek nie spełniony</t>
  </si>
  <si>
    <t>Założenia</t>
  </si>
  <si>
    <t>Komfortowy</t>
  </si>
  <si>
    <t>Czas poboru [ min ]</t>
  </si>
  <si>
    <t>Dane poprawne</t>
  </si>
  <si>
    <t>Niespójność danych (sprawdzić czy ilość punktów poboru jest zgodna z ilością mieszkańców)</t>
  </si>
  <si>
    <t>Dane dotyczące punktów poboru wody</t>
  </si>
  <si>
    <t>Arkusz doborowy kotła kompaktowego</t>
  </si>
  <si>
    <t>5,9 - 29,3 kW</t>
  </si>
  <si>
    <t>8,0 - 35,0 kW</t>
  </si>
  <si>
    <t>Zakres mocy na CWU</t>
  </si>
  <si>
    <t>1,7 - 17,2 kW</t>
  </si>
  <si>
    <t>5,9 - 24,0 kW</t>
  </si>
  <si>
    <t>Model</t>
  </si>
  <si>
    <t>Warunek spełniony w co najmniej 90%</t>
  </si>
  <si>
    <t>Temperatura [ °C ]</t>
  </si>
  <si>
    <t>Jednorazowe zużycie [ litry ]</t>
  </si>
  <si>
    <t>=&gt; wartości można edytować</t>
  </si>
  <si>
    <t>Wylewka [ litry / min ]</t>
  </si>
  <si>
    <t>Wartości obliczone</t>
  </si>
  <si>
    <t>Vitodens 222-W B2LB</t>
  </si>
  <si>
    <t>Vitodens 111-W B1LD</t>
  </si>
  <si>
    <t>1,7 - 17,2</t>
  </si>
  <si>
    <t>2,4 - 29,3 kW</t>
  </si>
  <si>
    <t>1,6 - 33,5 kW</t>
  </si>
  <si>
    <t>Vitodens 222-F B2TB</t>
  </si>
  <si>
    <t>Vitodens 222-F B2SB</t>
  </si>
  <si>
    <t>2,4 - 23,7 kW</t>
  </si>
  <si>
    <t>Vitodens 242-F B2UB</t>
  </si>
  <si>
    <t>Spełnione NL?</t>
  </si>
  <si>
    <t>Wydajność stała obliczona dla ∆T=30K (woda zimna = 10°C, woda ciepła = 40°C)</t>
  </si>
  <si>
    <t>Warunek spełniony w 100%</t>
  </si>
  <si>
    <t>Szacowana moc Q =</t>
  </si>
  <si>
    <t>Powierzchnia ogrzewana</t>
  </si>
  <si>
    <t xml:space="preserve"> [m²]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</si>
</sst>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0\ &quot;zl&quot;"/>
  </numFmts>
  <fonts count="34">
    <font>
      <sz val="11"/>
      <color theme="1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z val="10"/>
      <color theme="0"/>
      <name val="Czcionka tekstu podstawowego"/>
      <charset val="238"/>
    </font>
    <font>
      <b/>
      <sz val="10"/>
      <color theme="1"/>
      <name val="Czcionka tekstu podstawowego"/>
      <charset val="238"/>
    </font>
    <font>
      <sz val="10"/>
      <color theme="0"/>
      <name val="Czcionka tekstu podstawowego"/>
      <family val="2"/>
      <charset val="238"/>
    </font>
    <font>
      <sz val="8"/>
      <color theme="1" tint="0.499984740745262"/>
      <name val="Czcionka tekstu podstawowego"/>
      <charset val="238"/>
    </font>
    <font>
      <sz val="10"/>
      <color theme="0"/>
      <name val="Czcionka tekstu podstawowego"/>
      <charset val="238"/>
    </font>
    <font>
      <sz val="11"/>
      <color theme="1"/>
      <name val="Czcionka tekstu podstawowego"/>
      <charset val="238"/>
    </font>
    <font>
      <sz val="26"/>
      <color theme="1"/>
      <name val="Wingdings"/>
      <charset val="2"/>
    </font>
    <font>
      <b/>
      <sz val="11"/>
      <color theme="1" tint="0.34998626667073579"/>
      <name val="Czcionka tekstu podstawowego"/>
      <charset val="238"/>
    </font>
    <font>
      <b/>
      <sz val="11"/>
      <color theme="0"/>
      <name val="Czcionka tekstu podstawowego"/>
      <charset val="238"/>
    </font>
    <font>
      <b/>
      <sz val="10"/>
      <color theme="1" tint="0.34998626667073579"/>
      <name val="Czcionka tekstu podstawowego"/>
      <charset val="238"/>
    </font>
    <font>
      <sz val="10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sz val="11"/>
      <color rgb="FFC00000"/>
      <name val="Czcionka tekstu podstawowego"/>
      <charset val="238"/>
    </font>
    <font>
      <i/>
      <sz val="9"/>
      <color theme="1"/>
      <name val="Czcionka tekstu podstawowego"/>
      <charset val="238"/>
    </font>
    <font>
      <sz val="11"/>
      <color theme="0"/>
      <name val="Czcionka tekstu podstawowego"/>
      <family val="2"/>
      <charset val="238"/>
    </font>
    <font>
      <b/>
      <sz val="10"/>
      <color theme="0"/>
      <name val="Czcionka tekstu podstawowego"/>
      <family val="2"/>
      <charset val="238"/>
    </font>
    <font>
      <b/>
      <sz val="14"/>
      <color theme="0"/>
      <name val="Czcionka tekstu podstawowego"/>
      <charset val="238"/>
    </font>
    <font>
      <sz val="10"/>
      <color theme="1"/>
      <name val="Czcionka tekstu podstawowego"/>
      <charset val="238"/>
    </font>
    <font>
      <sz val="11"/>
      <color theme="0"/>
      <name val="Czcionka tekstu podstawowego"/>
      <charset val="238"/>
    </font>
    <font>
      <sz val="10"/>
      <color rgb="FFFF0000"/>
      <name val="Czcionka tekstu podstawowego"/>
      <family val="2"/>
      <charset val="238"/>
    </font>
    <font>
      <sz val="10"/>
      <color rgb="FFFF0000"/>
      <name val="Czcionka tekstu podstawowego"/>
      <charset val="238"/>
    </font>
    <font>
      <sz val="10"/>
      <color theme="1" tint="0.34998626667073579"/>
      <name val="Czcionka tekstu podstawowego"/>
      <family val="2"/>
      <charset val="238"/>
    </font>
    <font>
      <b/>
      <sz val="10"/>
      <color theme="1" tint="0.34998626667073579"/>
      <name val="Czcionka tekstu podstawowego"/>
      <family val="2"/>
      <charset val="238"/>
    </font>
    <font>
      <sz val="10"/>
      <color theme="0" tint="-0.499984740745262"/>
      <name val="Czcionka tekstu podstawowego"/>
      <family val="2"/>
      <charset val="238"/>
    </font>
    <font>
      <b/>
      <sz val="9"/>
      <color theme="0"/>
      <name val="Czcionka tekstu podstawowego"/>
      <charset val="238"/>
    </font>
    <font>
      <i/>
      <sz val="10"/>
      <color theme="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sz val="10"/>
      <name val="Calibri"/>
      <family val="2"/>
      <scheme val="minor"/>
    </font>
    <font>
      <b/>
      <sz val="12"/>
      <color theme="1"/>
      <name val="Czcionka tekstu podstawowego"/>
      <charset val="238"/>
    </font>
    <font>
      <sz val="11"/>
      <color theme="1" tint="0.499984740745262"/>
      <name val="Czcionka tekstu podstawowego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FE1E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2" borderId="0" xfId="0" applyFont="1" applyFill="1" applyProtection="1"/>
    <xf numFmtId="0" fontId="1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/>
    <xf numFmtId="0" fontId="6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left"/>
    </xf>
    <xf numFmtId="21" fontId="1" fillId="2" borderId="0" xfId="0" applyNumberFormat="1" applyFont="1" applyFill="1" applyAlignment="1" applyProtection="1">
      <alignment horizontal="center"/>
    </xf>
    <xf numFmtId="0" fontId="0" fillId="2" borderId="0" xfId="0" applyFill="1" applyProtection="1"/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6" fillId="2" borderId="0" xfId="0" applyFont="1" applyFill="1" applyAlignment="1" applyProtection="1">
      <alignment wrapText="1"/>
    </xf>
    <xf numFmtId="0" fontId="20" fillId="2" borderId="3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7" fillId="9" borderId="3" xfId="0" applyFont="1" applyFill="1" applyBorder="1" applyAlignment="1" applyProtection="1">
      <alignment horizontal="center"/>
    </xf>
    <xf numFmtId="0" fontId="7" fillId="10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/>
    <xf numFmtId="0" fontId="3" fillId="6" borderId="0" xfId="0" applyFont="1" applyFill="1" applyBorder="1" applyAlignment="1" applyProtection="1">
      <alignment horizontal="center"/>
    </xf>
    <xf numFmtId="0" fontId="3" fillId="6" borderId="0" xfId="0" applyFont="1" applyFill="1" applyBorder="1" applyProtection="1"/>
    <xf numFmtId="0" fontId="3" fillId="6" borderId="3" xfId="0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13" fillId="2" borderId="0" xfId="0" applyFont="1" applyFill="1" applyBorder="1" applyAlignment="1" applyProtection="1">
      <alignment horizontal="center" vertical="center"/>
    </xf>
    <xf numFmtId="0" fontId="19" fillId="6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11" fillId="2" borderId="0" xfId="0" applyFont="1" applyFill="1" applyBorder="1" applyAlignment="1" applyProtection="1">
      <alignment horizontal="left" vertical="center"/>
    </xf>
    <xf numFmtId="0" fontId="3" fillId="8" borderId="0" xfId="0" applyFont="1" applyFill="1" applyBorder="1" applyAlignment="1" applyProtection="1">
      <alignment horizontal="center" vertical="center"/>
    </xf>
    <xf numFmtId="0" fontId="3" fillId="7" borderId="0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19" fillId="2" borderId="0" xfId="0" applyFont="1" applyFill="1" applyBorder="1" applyAlignment="1" applyProtection="1">
      <alignment horizontal="left" vertical="center"/>
    </xf>
    <xf numFmtId="0" fontId="3" fillId="7" borderId="0" xfId="0" applyFont="1" applyFill="1" applyBorder="1" applyAlignment="1" applyProtection="1">
      <alignment horizontal="center"/>
    </xf>
    <xf numFmtId="0" fontId="3" fillId="8" borderId="0" xfId="0" applyFont="1" applyFill="1" applyBorder="1" applyAlignment="1" applyProtection="1">
      <alignment horizontal="center"/>
    </xf>
    <xf numFmtId="0" fontId="7" fillId="8" borderId="5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 wrapText="1"/>
    </xf>
    <xf numFmtId="0" fontId="1" fillId="2" borderId="3" xfId="0" applyFont="1" applyFill="1" applyBorder="1" applyAlignment="1" applyProtection="1">
      <alignment horizontal="center"/>
    </xf>
    <xf numFmtId="0" fontId="1" fillId="8" borderId="0" xfId="0" applyFont="1" applyFill="1" applyBorder="1" applyProtection="1"/>
    <xf numFmtId="0" fontId="1" fillId="2" borderId="0" xfId="0" applyFont="1" applyFill="1" applyAlignment="1" applyProtection="1">
      <alignment horizontal="left"/>
    </xf>
    <xf numFmtId="0" fontId="1" fillId="2" borderId="4" xfId="0" applyFont="1" applyFill="1" applyBorder="1" applyAlignment="1" applyProtection="1"/>
    <xf numFmtId="0" fontId="20" fillId="2" borderId="5" xfId="0" applyFont="1" applyFill="1" applyBorder="1" applyAlignment="1" applyProtection="1">
      <alignment horizontal="left"/>
    </xf>
    <xf numFmtId="164" fontId="4" fillId="2" borderId="5" xfId="0" applyNumberFormat="1" applyFont="1" applyFill="1" applyBorder="1" applyAlignment="1" applyProtection="1">
      <alignment horizontal="left"/>
    </xf>
    <xf numFmtId="0" fontId="1" fillId="2" borderId="5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left"/>
    </xf>
    <xf numFmtId="0" fontId="1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horizontal="right"/>
    </xf>
    <xf numFmtId="164" fontId="1" fillId="2" borderId="0" xfId="0" applyNumberFormat="1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8" fillId="0" borderId="0" xfId="0" applyFont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/>
    </xf>
    <xf numFmtId="0" fontId="7" fillId="7" borderId="5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top"/>
    </xf>
    <xf numFmtId="0" fontId="17" fillId="2" borderId="0" xfId="0" applyFont="1" applyFill="1" applyBorder="1" applyAlignment="1" applyProtection="1">
      <alignment horizontal="left" vertical="center"/>
    </xf>
    <xf numFmtId="2" fontId="21" fillId="2" borderId="0" xfId="0" applyNumberFormat="1" applyFont="1" applyFill="1" applyBorder="1" applyAlignment="1" applyProtection="1">
      <alignment horizontal="center" vertical="center"/>
    </xf>
    <xf numFmtId="0" fontId="17" fillId="2" borderId="0" xfId="0" applyFont="1" applyFill="1" applyBorder="1" applyAlignment="1" applyProtection="1">
      <alignment horizontal="center"/>
    </xf>
    <xf numFmtId="0" fontId="7" fillId="8" borderId="0" xfId="0" applyFont="1" applyFill="1" applyProtection="1"/>
    <xf numFmtId="0" fontId="7" fillId="7" borderId="0" xfId="0" applyFont="1" applyFill="1" applyProtection="1"/>
    <xf numFmtId="0" fontId="7" fillId="2" borderId="0" xfId="0" applyFont="1" applyFill="1" applyProtection="1"/>
    <xf numFmtId="0" fontId="21" fillId="2" borderId="0" xfId="0" applyFont="1" applyFill="1" applyBorder="1" applyAlignment="1" applyProtection="1">
      <alignment horizontal="center"/>
    </xf>
    <xf numFmtId="0" fontId="7" fillId="12" borderId="0" xfId="0" applyFont="1" applyFill="1" applyBorder="1" applyAlignment="1" applyProtection="1">
      <alignment horizontal="center"/>
    </xf>
    <xf numFmtId="0" fontId="7" fillId="8" borderId="0" xfId="0" applyFont="1" applyFill="1" applyBorder="1" applyProtection="1"/>
    <xf numFmtId="0" fontId="7" fillId="2" borderId="0" xfId="0" applyFont="1" applyFill="1" applyBorder="1" applyProtection="1"/>
    <xf numFmtId="2" fontId="21" fillId="2" borderId="0" xfId="0" applyNumberFormat="1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Protection="1"/>
    <xf numFmtId="0" fontId="1" fillId="2" borderId="0" xfId="0" applyFont="1" applyFill="1" applyAlignment="1" applyProtection="1">
      <alignment horizontal="center" vertical="center" wrapText="1"/>
    </xf>
    <xf numFmtId="0" fontId="1" fillId="2" borderId="11" xfId="0" applyFont="1" applyFill="1" applyBorder="1" applyAlignment="1" applyProtection="1"/>
    <xf numFmtId="0" fontId="1" fillId="2" borderId="1" xfId="0" applyFont="1" applyFill="1" applyBorder="1" applyProtection="1"/>
    <xf numFmtId="0" fontId="1" fillId="2" borderId="6" xfId="0" applyFont="1" applyFill="1" applyBorder="1" applyAlignment="1" applyProtection="1">
      <alignment horizontal="center"/>
    </xf>
    <xf numFmtId="0" fontId="7" fillId="2" borderId="5" xfId="0" applyFont="1" applyFill="1" applyBorder="1" applyProtection="1"/>
    <xf numFmtId="0" fontId="7" fillId="2" borderId="6" xfId="0" applyFont="1" applyFill="1" applyBorder="1" applyProtection="1"/>
    <xf numFmtId="0" fontId="7" fillId="2" borderId="0" xfId="0" applyFont="1" applyFill="1" applyBorder="1" applyAlignment="1" applyProtection="1"/>
    <xf numFmtId="0" fontId="0" fillId="0" borderId="4" xfId="0" applyFont="1" applyBorder="1" applyAlignment="1" applyProtection="1">
      <alignment vertical="center"/>
    </xf>
    <xf numFmtId="0" fontId="22" fillId="2" borderId="0" xfId="0" applyFont="1" applyFill="1" applyProtection="1"/>
    <xf numFmtId="0" fontId="22" fillId="2" borderId="0" xfId="0" applyFont="1" applyFill="1" applyAlignment="1" applyProtection="1">
      <alignment horizontal="center"/>
    </xf>
    <xf numFmtId="0" fontId="11" fillId="2" borderId="0" xfId="0" applyFont="1" applyFill="1" applyBorder="1" applyAlignment="1" applyProtection="1">
      <alignment horizontal="center" vertical="center"/>
    </xf>
    <xf numFmtId="0" fontId="23" fillId="7" borderId="0" xfId="0" applyFont="1" applyFill="1" applyProtection="1"/>
    <xf numFmtId="0" fontId="4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left" vertical="center"/>
    </xf>
    <xf numFmtId="0" fontId="19" fillId="2" borderId="0" xfId="0" applyFont="1" applyFill="1" applyBorder="1" applyProtection="1"/>
    <xf numFmtId="0" fontId="3" fillId="2" borderId="5" xfId="0" applyFont="1" applyFill="1" applyBorder="1" applyAlignment="1" applyProtection="1">
      <alignment horizontal="center"/>
    </xf>
    <xf numFmtId="0" fontId="7" fillId="7" borderId="6" xfId="0" applyFont="1" applyFill="1" applyBorder="1" applyProtection="1"/>
    <xf numFmtId="0" fontId="7" fillId="7" borderId="5" xfId="0" applyFont="1" applyFill="1" applyBorder="1" applyProtection="1"/>
    <xf numFmtId="0" fontId="7" fillId="8" borderId="6" xfId="0" applyFont="1" applyFill="1" applyBorder="1" applyProtection="1"/>
    <xf numFmtId="0" fontId="1" fillId="7" borderId="0" xfId="0" applyFont="1" applyFill="1" applyBorder="1" applyAlignment="1" applyProtection="1">
      <alignment horizontal="center"/>
    </xf>
    <xf numFmtId="0" fontId="7" fillId="8" borderId="0" xfId="0" applyFont="1" applyFill="1" applyBorder="1" applyAlignment="1" applyProtection="1">
      <alignment horizontal="center" vertical="center"/>
    </xf>
    <xf numFmtId="0" fontId="1" fillId="8" borderId="0" xfId="0" applyFont="1" applyFill="1" applyBorder="1" applyAlignment="1" applyProtection="1">
      <alignment horizontal="center"/>
    </xf>
    <xf numFmtId="0" fontId="1" fillId="8" borderId="5" xfId="0" applyFont="1" applyFill="1" applyBorder="1" applyAlignment="1" applyProtection="1">
      <alignment horizontal="center"/>
    </xf>
    <xf numFmtId="0" fontId="1" fillId="7" borderId="0" xfId="0" applyFont="1" applyFill="1" applyAlignment="1" applyProtection="1">
      <alignment horizontal="center"/>
    </xf>
    <xf numFmtId="0" fontId="1" fillId="7" borderId="6" xfId="0" applyFont="1" applyFill="1" applyBorder="1" applyAlignment="1" applyProtection="1">
      <alignment horizontal="center"/>
    </xf>
    <xf numFmtId="0" fontId="7" fillId="7" borderId="5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6" borderId="12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/>
    </xf>
    <xf numFmtId="164" fontId="4" fillId="2" borderId="0" xfId="0" applyNumberFormat="1" applyFont="1" applyFill="1" applyBorder="1" applyAlignment="1" applyProtection="1">
      <alignment horizontal="left"/>
    </xf>
    <xf numFmtId="0" fontId="24" fillId="2" borderId="0" xfId="0" applyFont="1" applyFill="1" applyAlignment="1" applyProtection="1">
      <alignment horizontal="center"/>
    </xf>
    <xf numFmtId="0" fontId="24" fillId="2" borderId="0" xfId="0" applyFont="1" applyFill="1" applyProtection="1"/>
    <xf numFmtId="0" fontId="18" fillId="2" borderId="0" xfId="0" applyFont="1" applyFill="1" applyProtection="1"/>
    <xf numFmtId="0" fontId="5" fillId="2" borderId="0" xfId="0" applyFont="1" applyFill="1" applyProtection="1"/>
    <xf numFmtId="0" fontId="24" fillId="2" borderId="0" xfId="0" applyFont="1" applyFill="1" applyAlignment="1" applyProtection="1">
      <alignment vertical="center"/>
    </xf>
    <xf numFmtId="0" fontId="24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 applyProtection="1">
      <alignment horizontal="left" vertical="center"/>
    </xf>
    <xf numFmtId="0" fontId="1" fillId="13" borderId="3" xfId="0" applyFont="1" applyFill="1" applyBorder="1" applyAlignment="1" applyProtection="1"/>
    <xf numFmtId="0" fontId="1" fillId="13" borderId="13" xfId="0" applyFont="1" applyFill="1" applyBorder="1" applyProtection="1"/>
    <xf numFmtId="0" fontId="1" fillId="13" borderId="13" xfId="0" applyFont="1" applyFill="1" applyBorder="1" applyAlignment="1" applyProtection="1">
      <alignment horizontal="center"/>
    </xf>
    <xf numFmtId="0" fontId="1" fillId="3" borderId="13" xfId="0" applyFont="1" applyFill="1" applyBorder="1" applyAlignment="1" applyProtection="1">
      <alignment horizontal="center"/>
    </xf>
    <xf numFmtId="0" fontId="20" fillId="13" borderId="3" xfId="0" applyFont="1" applyFill="1" applyBorder="1" applyAlignment="1" applyProtection="1">
      <alignment horizontal="center"/>
    </xf>
    <xf numFmtId="0" fontId="20" fillId="13" borderId="3" xfId="0" applyFont="1" applyFill="1" applyBorder="1" applyAlignment="1" applyProtection="1">
      <alignment horizontal="center" vertical="center"/>
    </xf>
    <xf numFmtId="0" fontId="20" fillId="3" borderId="3" xfId="0" applyFont="1" applyFill="1" applyBorder="1" applyAlignment="1" applyProtection="1">
      <alignment horizontal="center" vertical="center"/>
    </xf>
    <xf numFmtId="0" fontId="26" fillId="13" borderId="3" xfId="0" applyFont="1" applyFill="1" applyBorder="1" applyAlignment="1" applyProtection="1">
      <alignment horizontal="center"/>
    </xf>
    <xf numFmtId="1" fontId="26" fillId="13" borderId="3" xfId="0" applyNumberFormat="1" applyFont="1" applyFill="1" applyBorder="1" applyAlignment="1" applyProtection="1">
      <alignment horizontal="center" vertical="center"/>
    </xf>
    <xf numFmtId="0" fontId="26" fillId="3" borderId="3" xfId="0" applyFont="1" applyFill="1" applyBorder="1" applyAlignment="1" applyProtection="1">
      <alignment horizontal="center" vertical="center"/>
    </xf>
    <xf numFmtId="164" fontId="4" fillId="2" borderId="5" xfId="0" applyNumberFormat="1" applyFont="1" applyFill="1" applyBorder="1" applyAlignment="1" applyProtection="1">
      <alignment horizontal="left"/>
    </xf>
    <xf numFmtId="2" fontId="21" fillId="2" borderId="0" xfId="0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1" fillId="8" borderId="0" xfId="0" applyFont="1" applyFill="1" applyBorder="1" applyAlignment="1" applyProtection="1">
      <alignment horizontal="left" vertical="center"/>
    </xf>
    <xf numFmtId="0" fontId="1" fillId="8" borderId="0" xfId="0" applyFont="1" applyFill="1" applyBorder="1" applyAlignment="1" applyProtection="1"/>
    <xf numFmtId="0" fontId="3" fillId="7" borderId="0" xfId="0" applyFont="1" applyFill="1" applyBorder="1" applyProtection="1"/>
    <xf numFmtId="0" fontId="4" fillId="2" borderId="0" xfId="0" applyFont="1" applyFill="1" applyBorder="1" applyAlignment="1" applyProtection="1"/>
    <xf numFmtId="0" fontId="11" fillId="6" borderId="0" xfId="0" applyFont="1" applyFill="1" applyBorder="1" applyAlignment="1" applyProtection="1">
      <alignment vertical="center"/>
    </xf>
    <xf numFmtId="0" fontId="11" fillId="6" borderId="2" xfId="0" applyFont="1" applyFill="1" applyBorder="1" applyAlignment="1" applyProtection="1">
      <alignment vertical="center"/>
    </xf>
    <xf numFmtId="0" fontId="1" fillId="8" borderId="6" xfId="0" applyFont="1" applyFill="1" applyBorder="1" applyAlignment="1" applyProtection="1">
      <alignment horizontal="center"/>
    </xf>
    <xf numFmtId="0" fontId="7" fillId="8" borderId="5" xfId="0" applyFont="1" applyFill="1" applyBorder="1" applyProtection="1"/>
    <xf numFmtId="0" fontId="5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2" fontId="5" fillId="2" borderId="0" xfId="0" applyNumberFormat="1" applyFont="1" applyFill="1" applyBorder="1"/>
    <xf numFmtId="2" fontId="5" fillId="2" borderId="0" xfId="0" applyNumberFormat="1" applyFont="1" applyFill="1" applyBorder="1" applyAlignment="1">
      <alignment horizontal="right"/>
    </xf>
    <xf numFmtId="1" fontId="5" fillId="2" borderId="0" xfId="0" applyNumberFormat="1" applyFont="1" applyFill="1" applyBorder="1" applyAlignment="1">
      <alignment horizontal="center"/>
    </xf>
    <xf numFmtId="2" fontId="18" fillId="2" borderId="0" xfId="0" applyNumberFormat="1" applyFont="1" applyFill="1" applyBorder="1"/>
    <xf numFmtId="164" fontId="18" fillId="2" borderId="0" xfId="0" applyNumberFormat="1" applyFont="1" applyFill="1" applyBorder="1"/>
    <xf numFmtId="1" fontId="18" fillId="2" borderId="0" xfId="0" applyNumberFormat="1" applyFont="1" applyFill="1" applyBorder="1"/>
    <xf numFmtId="165" fontId="18" fillId="2" borderId="0" xfId="0" applyNumberFormat="1" applyFont="1" applyFill="1" applyBorder="1"/>
    <xf numFmtId="1" fontId="5" fillId="2" borderId="0" xfId="0" applyNumberFormat="1" applyFont="1" applyFill="1" applyBorder="1"/>
    <xf numFmtId="164" fontId="4" fillId="2" borderId="5" xfId="0" applyNumberFormat="1" applyFont="1" applyFill="1" applyBorder="1" applyAlignment="1" applyProtection="1"/>
    <xf numFmtId="0" fontId="9" fillId="2" borderId="0" xfId="0" applyFont="1" applyFill="1" applyBorder="1" applyAlignment="1" applyProtection="1"/>
    <xf numFmtId="0" fontId="9" fillId="2" borderId="5" xfId="0" applyFont="1" applyFill="1" applyBorder="1" applyAlignment="1" applyProtection="1"/>
    <xf numFmtId="0" fontId="20" fillId="2" borderId="5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vertical="top"/>
    </xf>
    <xf numFmtId="0" fontId="1" fillId="2" borderId="3" xfId="0" applyFont="1" applyFill="1" applyBorder="1" applyAlignment="1" applyProtection="1">
      <alignment horizontal="center" vertical="top"/>
    </xf>
    <xf numFmtId="0" fontId="1" fillId="2" borderId="0" xfId="0" applyFont="1" applyFill="1" applyAlignment="1" applyProtection="1">
      <alignment horizontal="left" vertical="top"/>
    </xf>
    <xf numFmtId="0" fontId="1" fillId="2" borderId="0" xfId="0" applyFont="1" applyFill="1" applyAlignment="1" applyProtection="1">
      <alignment horizontal="center" vertical="top"/>
    </xf>
    <xf numFmtId="0" fontId="1" fillId="2" borderId="5" xfId="0" applyFont="1" applyFill="1" applyBorder="1" applyAlignment="1" applyProtection="1">
      <alignment horizontal="left" vertical="top"/>
    </xf>
    <xf numFmtId="0" fontId="1" fillId="2" borderId="5" xfId="0" applyFont="1" applyFill="1" applyBorder="1" applyAlignment="1" applyProtection="1">
      <alignment horizontal="center" vertical="top"/>
    </xf>
    <xf numFmtId="0" fontId="1" fillId="2" borderId="5" xfId="0" applyFont="1" applyFill="1" applyBorder="1" applyProtection="1"/>
    <xf numFmtId="0" fontId="1" fillId="7" borderId="0" xfId="0" applyFont="1" applyFill="1" applyProtection="1"/>
    <xf numFmtId="0" fontId="1" fillId="8" borderId="0" xfId="0" applyFont="1" applyFill="1" applyProtection="1"/>
    <xf numFmtId="164" fontId="4" fillId="2" borderId="5" xfId="0" applyNumberFormat="1" applyFont="1" applyFill="1" applyBorder="1" applyAlignment="1" applyProtection="1">
      <alignment horizontal="left" vertical="top"/>
    </xf>
    <xf numFmtId="0" fontId="1" fillId="4" borderId="0" xfId="0" applyFont="1" applyFill="1" applyAlignment="1" applyProtection="1">
      <alignment horizontal="center"/>
    </xf>
    <xf numFmtId="0" fontId="3" fillId="4" borderId="0" xfId="0" applyFont="1" applyFill="1" applyBorder="1" applyAlignment="1" applyProtection="1">
      <alignment horizontal="center"/>
    </xf>
    <xf numFmtId="0" fontId="28" fillId="4" borderId="0" xfId="0" quotePrefix="1" applyFont="1" applyFill="1" applyBorder="1" applyAlignment="1" applyProtection="1">
      <alignment horizontal="left" vertical="center"/>
    </xf>
    <xf numFmtId="0" fontId="3" fillId="4" borderId="0" xfId="0" applyFont="1" applyFill="1" applyBorder="1" applyProtection="1"/>
    <xf numFmtId="0" fontId="29" fillId="2" borderId="0" xfId="0" applyFont="1" applyFill="1" applyBorder="1" applyAlignment="1" applyProtection="1">
      <alignment horizontal="center" vertical="center"/>
    </xf>
    <xf numFmtId="0" fontId="30" fillId="2" borderId="0" xfId="0" applyFont="1" applyFill="1" applyBorder="1" applyAlignment="1" applyProtection="1">
      <alignment horizontal="center"/>
    </xf>
    <xf numFmtId="0" fontId="31" fillId="2" borderId="0" xfId="0" applyFont="1" applyFill="1" applyBorder="1" applyAlignment="1" applyProtection="1">
      <alignment horizontal="left" vertical="top"/>
    </xf>
    <xf numFmtId="0" fontId="33" fillId="2" borderId="0" xfId="0" applyFont="1" applyFill="1" applyAlignment="1" applyProtection="1">
      <alignment horizontal="left"/>
    </xf>
    <xf numFmtId="164" fontId="2" fillId="2" borderId="0" xfId="0" applyNumberFormat="1" applyFont="1" applyFill="1" applyAlignment="1" applyProtection="1">
      <alignment horizontal="center" vertical="center"/>
    </xf>
    <xf numFmtId="0" fontId="0" fillId="2" borderId="0" xfId="0" applyFont="1" applyFill="1" applyAlignment="1" applyProtection="1">
      <alignment vertical="center"/>
    </xf>
    <xf numFmtId="0" fontId="3" fillId="8" borderId="6" xfId="0" applyFont="1" applyFill="1" applyBorder="1" applyAlignment="1" applyProtection="1">
      <alignment horizontal="center" vertical="center"/>
    </xf>
    <xf numFmtId="0" fontId="3" fillId="8" borderId="5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>
      <alignment horizontal="center"/>
    </xf>
    <xf numFmtId="0" fontId="27" fillId="4" borderId="0" xfId="0" applyFont="1" applyFill="1" applyBorder="1" applyAlignment="1" applyProtection="1">
      <alignment horizontal="center" vertical="center"/>
    </xf>
    <xf numFmtId="2" fontId="17" fillId="2" borderId="0" xfId="0" applyNumberFormat="1" applyFont="1" applyFill="1" applyBorder="1" applyAlignment="1" applyProtection="1">
      <alignment horizontal="center" vertical="center"/>
    </xf>
    <xf numFmtId="2" fontId="17" fillId="2" borderId="5" xfId="0" applyNumberFormat="1" applyFont="1" applyFill="1" applyBorder="1" applyAlignment="1" applyProtection="1">
      <alignment horizontal="center" vertical="center"/>
    </xf>
    <xf numFmtId="164" fontId="4" fillId="2" borderId="5" xfId="0" applyNumberFormat="1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1" fillId="3" borderId="3" xfId="0" applyFont="1" applyFill="1" applyBorder="1" applyAlignment="1" applyProtection="1">
      <alignment horizontal="center"/>
    </xf>
    <xf numFmtId="1" fontId="26" fillId="13" borderId="3" xfId="0" applyNumberFormat="1" applyFont="1" applyFill="1" applyBorder="1" applyAlignment="1" applyProtection="1">
      <alignment horizontal="center" vertical="center"/>
    </xf>
    <xf numFmtId="1" fontId="26" fillId="3" borderId="3" xfId="0" applyNumberFormat="1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/>
    </xf>
    <xf numFmtId="0" fontId="1" fillId="13" borderId="13" xfId="0" applyFont="1" applyFill="1" applyBorder="1" applyAlignment="1" applyProtection="1">
      <alignment horizontal="center"/>
    </xf>
    <xf numFmtId="0" fontId="20" fillId="3" borderId="3" xfId="0" applyFont="1" applyFill="1" applyBorder="1" applyAlignment="1" applyProtection="1">
      <alignment horizontal="center" vertical="center"/>
    </xf>
    <xf numFmtId="0" fontId="20" fillId="13" borderId="3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2" fontId="21" fillId="2" borderId="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/>
    </xf>
    <xf numFmtId="0" fontId="9" fillId="2" borderId="5" xfId="0" applyFont="1" applyFill="1" applyBorder="1" applyAlignment="1" applyProtection="1">
      <alignment horizontal="center"/>
    </xf>
    <xf numFmtId="0" fontId="11" fillId="6" borderId="0" xfId="0" applyFont="1" applyFill="1" applyBorder="1" applyAlignment="1" applyProtection="1">
      <alignment horizontal="center" vertical="center"/>
    </xf>
    <xf numFmtId="0" fontId="7" fillId="12" borderId="12" xfId="0" applyFont="1" applyFill="1" applyBorder="1" applyAlignment="1" applyProtection="1">
      <alignment horizontal="left" vertical="center"/>
    </xf>
    <xf numFmtId="0" fontId="7" fillId="12" borderId="7" xfId="0" applyFont="1" applyFill="1" applyBorder="1" applyAlignment="1" applyProtection="1">
      <alignment horizontal="left" vertical="center"/>
    </xf>
    <xf numFmtId="0" fontId="7" fillId="12" borderId="15" xfId="0" applyFont="1" applyFill="1" applyBorder="1" applyAlignment="1" applyProtection="1">
      <alignment horizontal="left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Alignment="1" applyProtection="1">
      <alignment horizontal="center" vertical="center"/>
    </xf>
    <xf numFmtId="0" fontId="7" fillId="12" borderId="14" xfId="0" applyFont="1" applyFill="1" applyBorder="1" applyAlignment="1" applyProtection="1">
      <alignment horizontal="left" vertical="center"/>
    </xf>
    <xf numFmtId="0" fontId="7" fillId="12" borderId="5" xfId="0" applyFont="1" applyFill="1" applyBorder="1" applyAlignment="1" applyProtection="1">
      <alignment horizontal="left" vertical="center"/>
    </xf>
    <xf numFmtId="0" fontId="7" fillId="12" borderId="6" xfId="0" applyFont="1" applyFill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164" fontId="4" fillId="2" borderId="5" xfId="0" applyNumberFormat="1" applyFont="1" applyFill="1" applyBorder="1" applyAlignment="1" applyProtection="1">
      <alignment horizontal="left" vertical="top"/>
    </xf>
    <xf numFmtId="0" fontId="27" fillId="4" borderId="0" xfId="0" applyFont="1" applyFill="1" applyAlignment="1" applyProtection="1">
      <alignment horizontal="left" vertical="center"/>
    </xf>
    <xf numFmtId="0" fontId="27" fillId="4" borderId="1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/>
    </xf>
    <xf numFmtId="0" fontId="0" fillId="3" borderId="8" xfId="0" applyFont="1" applyFill="1" applyBorder="1" applyAlignment="1" applyProtection="1">
      <alignment horizontal="center"/>
    </xf>
    <xf numFmtId="0" fontId="0" fillId="3" borderId="9" xfId="0" applyFont="1" applyFill="1" applyBorder="1" applyAlignment="1" applyProtection="1">
      <alignment horizontal="center"/>
    </xf>
    <xf numFmtId="0" fontId="2" fillId="5" borderId="0" xfId="0" applyFont="1" applyFill="1" applyAlignment="1" applyProtection="1">
      <alignment horizontal="center" vertical="center"/>
    </xf>
    <xf numFmtId="2" fontId="21" fillId="2" borderId="5" xfId="0" applyNumberFormat="1" applyFont="1" applyFill="1" applyBorder="1" applyAlignment="1" applyProtection="1">
      <alignment horizontal="center" vertical="center"/>
    </xf>
    <xf numFmtId="2" fontId="25" fillId="2" borderId="0" xfId="0" applyNumberFormat="1" applyFont="1" applyFill="1" applyAlignment="1" applyProtection="1">
      <alignment horizontal="center" vertical="center"/>
    </xf>
    <xf numFmtId="0" fontId="25" fillId="2" borderId="0" xfId="0" applyFont="1" applyFill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/>
    </xf>
    <xf numFmtId="0" fontId="32" fillId="8" borderId="0" xfId="0" applyFont="1" applyFill="1" applyAlignment="1" applyProtection="1">
      <alignment horizontal="left"/>
    </xf>
    <xf numFmtId="0" fontId="0" fillId="3" borderId="8" xfId="0" applyFill="1" applyBorder="1" applyAlignment="1" applyProtection="1">
      <alignment horizontal="center"/>
    </xf>
    <xf numFmtId="0" fontId="0" fillId="3" borderId="9" xfId="0" applyFill="1" applyBorder="1" applyAlignment="1" applyProtection="1">
      <alignment horizontal="center"/>
    </xf>
    <xf numFmtId="0" fontId="32" fillId="5" borderId="0" xfId="0" applyFont="1" applyFill="1" applyAlignment="1" applyProtection="1">
      <alignment horizontal="left"/>
    </xf>
    <xf numFmtId="0" fontId="1" fillId="3" borderId="0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left" vertical="top"/>
    </xf>
    <xf numFmtId="0" fontId="19" fillId="11" borderId="0" xfId="0" applyFont="1" applyFill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/>
    </xf>
    <xf numFmtId="0" fontId="1" fillId="13" borderId="3" xfId="0" applyFont="1" applyFill="1" applyBorder="1" applyAlignment="1" applyProtection="1">
      <alignment horizontal="center" vertical="center"/>
    </xf>
    <xf numFmtId="0" fontId="1" fillId="13" borderId="13" xfId="0" applyFont="1" applyFill="1" applyBorder="1" applyAlignment="1" applyProtection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</xf>
    <xf numFmtId="0" fontId="11" fillId="4" borderId="0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</cellXfs>
  <cellStyles count="1">
    <cellStyle name="Normalny" xfId="0" builtinId="0"/>
  </cellStyles>
  <dxfs count="8"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92D05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8000"/>
      <color rgb="FF0064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emf"/><Relationship Id="rId7" Type="http://schemas.openxmlformats.org/officeDocument/2006/relationships/image" Target="../media/image7.jpe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emf"/><Relationship Id="rId10" Type="http://schemas.openxmlformats.org/officeDocument/2006/relationships/image" Target="../media/image10.png"/><Relationship Id="rId4" Type="http://schemas.openxmlformats.org/officeDocument/2006/relationships/image" Target="../media/image4.emf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389413</xdr:colOff>
      <xdr:row>4</xdr:row>
      <xdr:rowOff>1</xdr:rowOff>
    </xdr:from>
    <xdr:to>
      <xdr:col>4</xdr:col>
      <xdr:colOff>145678</xdr:colOff>
      <xdr:row>8</xdr:row>
      <xdr:rowOff>104112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6648" y="717177"/>
          <a:ext cx="1493177" cy="888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289926</xdr:colOff>
      <xdr:row>5</xdr:row>
      <xdr:rowOff>102553</xdr:rowOff>
    </xdr:from>
    <xdr:to>
      <xdr:col>25</xdr:col>
      <xdr:colOff>8548</xdr:colOff>
      <xdr:row>7</xdr:row>
      <xdr:rowOff>151282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65426" y="843386"/>
          <a:ext cx="671122" cy="419146"/>
        </a:xfrm>
        <a:prstGeom prst="rect">
          <a:avLst/>
        </a:prstGeom>
        <a:noFill/>
      </xdr:spPr>
    </xdr:pic>
    <xdr:clientData/>
  </xdr:twoCellAnchor>
  <xdr:twoCellAnchor editAs="oneCell">
    <xdr:from>
      <xdr:col>20</xdr:col>
      <xdr:colOff>44825</xdr:colOff>
      <xdr:row>5</xdr:row>
      <xdr:rowOff>138963</xdr:rowOff>
    </xdr:from>
    <xdr:to>
      <xdr:col>21</xdr:col>
      <xdr:colOff>279627</xdr:colOff>
      <xdr:row>7</xdr:row>
      <xdr:rowOff>173694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85325" y="879796"/>
          <a:ext cx="552301" cy="405148"/>
        </a:xfrm>
        <a:prstGeom prst="rect">
          <a:avLst/>
        </a:prstGeom>
        <a:noFill/>
      </xdr:spPr>
    </xdr:pic>
    <xdr:clientData/>
  </xdr:twoCellAnchor>
  <xdr:twoCellAnchor editAs="oneCell">
    <xdr:from>
      <xdr:col>27</xdr:col>
      <xdr:colOff>268939</xdr:colOff>
      <xdr:row>5</xdr:row>
      <xdr:rowOff>131045</xdr:rowOff>
    </xdr:from>
    <xdr:to>
      <xdr:col>29</xdr:col>
      <xdr:colOff>294602</xdr:colOff>
      <xdr:row>7</xdr:row>
      <xdr:rowOff>84670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b="19608"/>
        <a:stretch>
          <a:fillRect/>
        </a:stretch>
      </xdr:blipFill>
      <xdr:spPr bwMode="auto">
        <a:xfrm>
          <a:off x="9031939" y="871878"/>
          <a:ext cx="660664" cy="324042"/>
        </a:xfrm>
        <a:prstGeom prst="rect">
          <a:avLst/>
        </a:prstGeom>
        <a:noFill/>
      </xdr:spPr>
    </xdr:pic>
    <xdr:clientData/>
  </xdr:twoCellAnchor>
  <xdr:twoCellAnchor editAs="oneCell">
    <xdr:from>
      <xdr:col>34</xdr:col>
      <xdr:colOff>268941</xdr:colOff>
      <xdr:row>5</xdr:row>
      <xdr:rowOff>118858</xdr:rowOff>
    </xdr:from>
    <xdr:to>
      <xdr:col>36</xdr:col>
      <xdr:colOff>282400</xdr:colOff>
      <xdr:row>7</xdr:row>
      <xdr:rowOff>89984</xdr:rowOff>
    </xdr:to>
    <xdr:pic>
      <xdr:nvPicPr>
        <xdr:cNvPr id="16" name="Picture 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254441" y="859691"/>
          <a:ext cx="648460" cy="341543"/>
        </a:xfrm>
        <a:prstGeom prst="rect">
          <a:avLst/>
        </a:prstGeom>
        <a:noFill/>
      </xdr:spPr>
    </xdr:pic>
    <xdr:clientData/>
  </xdr:twoCellAnchor>
  <xdr:twoCellAnchor editAs="oneCell">
    <xdr:from>
      <xdr:col>16</xdr:col>
      <xdr:colOff>172596</xdr:colOff>
      <xdr:row>2</xdr:row>
      <xdr:rowOff>86382</xdr:rowOff>
    </xdr:from>
    <xdr:to>
      <xdr:col>17</xdr:col>
      <xdr:colOff>163732</xdr:colOff>
      <xdr:row>9</xdr:row>
      <xdr:rowOff>197200</xdr:rowOff>
    </xdr:to>
    <xdr:pic>
      <xdr:nvPicPr>
        <xdr:cNvPr id="23" name="Picture 6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 l="417"/>
        <a:stretch>
          <a:fillRect/>
        </a:stretch>
      </xdr:blipFill>
      <xdr:spPr bwMode="auto">
        <a:xfrm rot="16200000">
          <a:off x="5196802" y="810793"/>
          <a:ext cx="1444318" cy="309259"/>
        </a:xfrm>
        <a:prstGeom prst="rect">
          <a:avLst/>
        </a:prstGeom>
        <a:noFill/>
        <a:ln w="9525" algn="ctr">
          <a:noFill/>
          <a:prstDash val="dash"/>
          <a:miter lim="800000"/>
          <a:headEnd/>
          <a:tailEnd/>
        </a:ln>
        <a:effectLst/>
      </xdr:spPr>
    </xdr:pic>
    <xdr:clientData/>
  </xdr:twoCellAnchor>
  <xdr:twoCellAnchor editAs="oneCell">
    <xdr:from>
      <xdr:col>20</xdr:col>
      <xdr:colOff>179916</xdr:colOff>
      <xdr:row>17</xdr:row>
      <xdr:rowOff>1367</xdr:rowOff>
    </xdr:from>
    <xdr:to>
      <xdr:col>23</xdr:col>
      <xdr:colOff>84665</xdr:colOff>
      <xdr:row>27</xdr:row>
      <xdr:rowOff>68224</xdr:rowOff>
    </xdr:to>
    <xdr:pic>
      <xdr:nvPicPr>
        <xdr:cNvPr id="4" name="Picture 2" descr="http://www.toptechnika.cz/Images/products/Vitodens-222-242-F_3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668122" y="2982132"/>
          <a:ext cx="846043" cy="1635681"/>
        </a:xfrm>
        <a:prstGeom prst="rect">
          <a:avLst/>
        </a:prstGeom>
        <a:noFill/>
      </xdr:spPr>
    </xdr:pic>
    <xdr:clientData/>
  </xdr:twoCellAnchor>
  <xdr:twoCellAnchor editAs="oneCell">
    <xdr:from>
      <xdr:col>20</xdr:col>
      <xdr:colOff>192621</xdr:colOff>
      <xdr:row>35</xdr:row>
      <xdr:rowOff>126999</xdr:rowOff>
    </xdr:from>
    <xdr:to>
      <xdr:col>23</xdr:col>
      <xdr:colOff>158750</xdr:colOff>
      <xdr:row>45</xdr:row>
      <xdr:rowOff>50654</xdr:rowOff>
    </xdr:to>
    <xdr:pic>
      <xdr:nvPicPr>
        <xdr:cNvPr id="6" name="Picture 3" descr="http://www.viessmann.ca/content/dam/internet-ca/press/img/vitodens/b2ta_cutaway_large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733121" y="5884332"/>
          <a:ext cx="918629" cy="1511155"/>
        </a:xfrm>
        <a:prstGeom prst="rect">
          <a:avLst/>
        </a:prstGeom>
        <a:noFill/>
      </xdr:spPr>
    </xdr:pic>
    <xdr:clientData/>
  </xdr:twoCellAnchor>
  <xdr:twoCellAnchor editAs="oneCell">
    <xdr:from>
      <xdr:col>20</xdr:col>
      <xdr:colOff>213409</xdr:colOff>
      <xdr:row>53</xdr:row>
      <xdr:rowOff>31749</xdr:rowOff>
    </xdr:from>
    <xdr:to>
      <xdr:col>23</xdr:col>
      <xdr:colOff>141407</xdr:colOff>
      <xdr:row>65</xdr:row>
      <xdr:rowOff>808</xdr:rowOff>
    </xdr:to>
    <xdr:pic>
      <xdr:nvPicPr>
        <xdr:cNvPr id="7" name="Picture 6" descr="http://www.toptechnika.cz/Images/products/Vitodens-242-F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753909" y="2783416"/>
          <a:ext cx="880498" cy="187325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32183</xdr:colOff>
      <xdr:row>18</xdr:row>
      <xdr:rowOff>84669</xdr:rowOff>
    </xdr:from>
    <xdr:to>
      <xdr:col>1</xdr:col>
      <xdr:colOff>994271</xdr:colOff>
      <xdr:row>27</xdr:row>
      <xdr:rowOff>10584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683" y="3291419"/>
          <a:ext cx="962088" cy="1354665"/>
        </a:xfrm>
        <a:prstGeom prst="rect">
          <a:avLst/>
        </a:prstGeom>
      </xdr:spPr>
    </xdr:pic>
    <xdr:clientData/>
  </xdr:twoCellAnchor>
  <xdr:twoCellAnchor editAs="oneCell">
    <xdr:from>
      <xdr:col>1</xdr:col>
      <xdr:colOff>52917</xdr:colOff>
      <xdr:row>34</xdr:row>
      <xdr:rowOff>52917</xdr:rowOff>
    </xdr:from>
    <xdr:to>
      <xdr:col>1</xdr:col>
      <xdr:colOff>1059588</xdr:colOff>
      <xdr:row>43</xdr:row>
      <xdr:rowOff>31752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6417" y="5651500"/>
          <a:ext cx="1006671" cy="14075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PanD\TT\2012_06%20Kalkulator%202xx_3xx-G\Dobor_pompy_2xx-G_3xx-G_06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iczenia"/>
      <sheetName val="ATS"/>
      <sheetName val="Dane"/>
    </sheetNames>
    <sheetDataSet>
      <sheetData sheetId="0"/>
      <sheetData sheetId="1"/>
      <sheetData sheetId="2">
        <row r="65">
          <cell r="H65" t="str">
            <v>Pasywny (10 W/m²)</v>
          </cell>
        </row>
        <row r="66">
          <cell r="H66" t="str">
            <v>Niskoenergetyczny (40 W/m²)</v>
          </cell>
        </row>
        <row r="67">
          <cell r="H67" t="str">
            <v>Nowe budownictwo szeregowe (60 W/m²)</v>
          </cell>
        </row>
        <row r="68">
          <cell r="H68" t="str">
            <v>Nowe budownictwo (70 W/m²)</v>
          </cell>
        </row>
        <row r="69">
          <cell r="H69" t="str">
            <v>Izolowany, rok budowy &lt; 1995 (80 W/m²)</v>
          </cell>
        </row>
        <row r="70">
          <cell r="H70" t="str">
            <v>Starszy bez izolacji (120 W/m²)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2"/>
  <dimension ref="B2:R34"/>
  <sheetViews>
    <sheetView topLeftCell="A10" zoomScale="85" zoomScaleNormal="85" workbookViewId="0">
      <selection activeCell="D19" sqref="D19"/>
    </sheetView>
  </sheetViews>
  <sheetFormatPr defaultRowHeight="12.75"/>
  <cols>
    <col min="1" max="3" width="9" style="136"/>
    <col min="4" max="4" width="8.875" style="136" customWidth="1"/>
    <col min="5" max="5" width="8.125" style="136" customWidth="1"/>
    <col min="6" max="6" width="8.25" style="136" customWidth="1"/>
    <col min="7" max="7" width="8.875" style="136" customWidth="1"/>
    <col min="8" max="13" width="9" style="136"/>
    <col min="14" max="14" width="14.5" style="136" bestFit="1" customWidth="1"/>
    <col min="15" max="15" width="9.125" style="136" customWidth="1"/>
    <col min="16" max="16" width="9.25" style="136" bestFit="1" customWidth="1"/>
    <col min="17" max="16384" width="9" style="136"/>
  </cols>
  <sheetData>
    <row r="2" spans="2:18" ht="23.25" customHeight="1">
      <c r="B2" s="134" t="s">
        <v>19</v>
      </c>
      <c r="C2" s="134"/>
      <c r="D2" s="134"/>
      <c r="E2" s="134"/>
      <c r="F2" s="134"/>
      <c r="G2" s="135">
        <f>Wyniki!N10</f>
        <v>4</v>
      </c>
      <c r="H2" s="134"/>
      <c r="I2" s="134"/>
      <c r="J2" s="134"/>
      <c r="K2" s="134"/>
    </row>
    <row r="4" spans="2:18">
      <c r="B4" s="136" t="s">
        <v>20</v>
      </c>
    </row>
    <row r="6" spans="2:18">
      <c r="B6" s="136" t="s">
        <v>9</v>
      </c>
      <c r="H6" s="137" t="s">
        <v>24</v>
      </c>
      <c r="I6" s="137" t="s">
        <v>27</v>
      </c>
      <c r="J6" s="136" t="s">
        <v>23</v>
      </c>
      <c r="L6" s="136" t="s">
        <v>25</v>
      </c>
      <c r="N6" s="136" t="s">
        <v>32</v>
      </c>
      <c r="O6" s="136" t="s">
        <v>34</v>
      </c>
      <c r="P6" s="136" t="s">
        <v>35</v>
      </c>
      <c r="R6" s="136" t="s">
        <v>36</v>
      </c>
    </row>
    <row r="7" spans="2:18">
      <c r="B7" s="136" t="s">
        <v>11</v>
      </c>
      <c r="G7" s="137">
        <f>Wyniki!U10</f>
        <v>1</v>
      </c>
      <c r="H7" s="137">
        <f>Admin!C34</f>
        <v>6</v>
      </c>
      <c r="I7" s="137">
        <f>G7*H7*J7</f>
        <v>9</v>
      </c>
      <c r="J7" s="137">
        <f>Admin!C31</f>
        <v>1.5</v>
      </c>
      <c r="K7" s="137"/>
      <c r="L7" s="138">
        <f>G7*H7</f>
        <v>6</v>
      </c>
      <c r="N7" s="139">
        <f>G7*Admin!C33</f>
        <v>293.27760000000006</v>
      </c>
      <c r="O7" s="139">
        <f>IF(J7&lt;10,L7*J7,L7*10)</f>
        <v>9</v>
      </c>
      <c r="P7" s="140" t="str">
        <f t="shared" ref="P7:P14" si="0">IF(J7&lt;11,"nd",L7)</f>
        <v>nd</v>
      </c>
    </row>
    <row r="8" spans="2:18">
      <c r="B8" s="136" t="s">
        <v>10</v>
      </c>
      <c r="G8" s="137">
        <f>Wyniki!X10</f>
        <v>0</v>
      </c>
      <c r="H8" s="141">
        <f>Admin!D34</f>
        <v>6</v>
      </c>
      <c r="I8" s="137">
        <f>G8*H8*J8</f>
        <v>0</v>
      </c>
      <c r="J8" s="137">
        <f>Admin!D31</f>
        <v>5</v>
      </c>
      <c r="K8" s="137"/>
      <c r="L8" s="138">
        <f t="shared" ref="L8:L14" si="1">G8*H8</f>
        <v>0</v>
      </c>
      <c r="N8" s="139">
        <f>G8*Admin!D33</f>
        <v>0</v>
      </c>
      <c r="O8" s="139">
        <f t="shared" ref="O8:O14" si="2">IF(J8&lt;10,L8*J8,L8*10)</f>
        <v>0</v>
      </c>
      <c r="P8" s="140" t="str">
        <f t="shared" si="0"/>
        <v>nd</v>
      </c>
    </row>
    <row r="9" spans="2:18">
      <c r="B9" s="136" t="s">
        <v>12</v>
      </c>
      <c r="G9" s="137">
        <f>Wyniki!AA10</f>
        <v>1</v>
      </c>
      <c r="H9" s="141">
        <f>Admin!E34</f>
        <v>7.5</v>
      </c>
      <c r="I9" s="137">
        <f t="shared" ref="I9:I14" si="3">G9*H9*J9</f>
        <v>30</v>
      </c>
      <c r="J9" s="137">
        <f>Admin!E31</f>
        <v>4</v>
      </c>
      <c r="K9" s="137"/>
      <c r="L9" s="138">
        <f t="shared" si="1"/>
        <v>7.5</v>
      </c>
      <c r="N9" s="139">
        <f>G9*Admin!E33</f>
        <v>977.5920000000001</v>
      </c>
      <c r="O9" s="139">
        <f t="shared" si="2"/>
        <v>30</v>
      </c>
      <c r="P9" s="140" t="str">
        <f t="shared" si="0"/>
        <v>nd</v>
      </c>
    </row>
    <row r="10" spans="2:18">
      <c r="B10" s="136" t="s">
        <v>13</v>
      </c>
      <c r="G10" s="137">
        <f>Wyniki!AC10</f>
        <v>0</v>
      </c>
      <c r="H10" s="141">
        <f>Admin!F34</f>
        <v>8.3333333333333339</v>
      </c>
      <c r="I10" s="137">
        <f t="shared" si="3"/>
        <v>0</v>
      </c>
      <c r="J10" s="137">
        <f>Admin!F31</f>
        <v>6</v>
      </c>
      <c r="K10" s="137"/>
      <c r="L10" s="138">
        <f t="shared" si="1"/>
        <v>0</v>
      </c>
      <c r="N10" s="139">
        <f>G10*Admin!F33</f>
        <v>0</v>
      </c>
      <c r="O10" s="139">
        <f t="shared" si="2"/>
        <v>0</v>
      </c>
      <c r="P10" s="140" t="str">
        <f t="shared" si="0"/>
        <v>nd</v>
      </c>
    </row>
    <row r="11" spans="2:18">
      <c r="B11" s="136" t="s">
        <v>14</v>
      </c>
      <c r="G11" s="137">
        <f>Wyniki!AE10</f>
        <v>0</v>
      </c>
      <c r="H11" s="141">
        <f>Admin!G34</f>
        <v>15</v>
      </c>
      <c r="I11" s="137">
        <f t="shared" si="3"/>
        <v>0</v>
      </c>
      <c r="J11" s="137">
        <f>Admin!G31</f>
        <v>6</v>
      </c>
      <c r="K11" s="137"/>
      <c r="L11" s="138">
        <f t="shared" si="1"/>
        <v>0</v>
      </c>
      <c r="N11" s="139">
        <f>G11*Admin!G33</f>
        <v>0</v>
      </c>
      <c r="O11" s="139">
        <f>IF(J11&lt;10,L11*J11,L11*10)</f>
        <v>0</v>
      </c>
      <c r="P11" s="140" t="str">
        <f t="shared" si="0"/>
        <v>nd</v>
      </c>
    </row>
    <row r="12" spans="2:18">
      <c r="B12" s="136" t="s">
        <v>15</v>
      </c>
      <c r="G12" s="137">
        <f>Wyniki!AH10</f>
        <v>1</v>
      </c>
      <c r="H12" s="141">
        <f>Admin!H34</f>
        <v>10</v>
      </c>
      <c r="I12" s="137">
        <f t="shared" si="3"/>
        <v>130</v>
      </c>
      <c r="J12" s="137">
        <f>Admin!H31</f>
        <v>13</v>
      </c>
      <c r="K12" s="137"/>
      <c r="L12" s="138">
        <f t="shared" si="1"/>
        <v>10</v>
      </c>
      <c r="N12" s="139">
        <f>G12*Admin!H33</f>
        <v>5295.29</v>
      </c>
      <c r="O12" s="139">
        <f t="shared" si="2"/>
        <v>100</v>
      </c>
      <c r="P12" s="140">
        <f t="shared" si="0"/>
        <v>10</v>
      </c>
    </row>
    <row r="13" spans="2:18">
      <c r="B13" s="136" t="s">
        <v>17</v>
      </c>
      <c r="G13" s="137">
        <f>Wyniki!AJ10</f>
        <v>0</v>
      </c>
      <c r="H13" s="141">
        <f>Admin!I34</f>
        <v>10</v>
      </c>
      <c r="I13" s="137">
        <f t="shared" si="3"/>
        <v>0</v>
      </c>
      <c r="J13" s="137">
        <f>Admin!I31</f>
        <v>15</v>
      </c>
      <c r="K13" s="137"/>
      <c r="L13" s="138">
        <f t="shared" si="1"/>
        <v>0</v>
      </c>
      <c r="N13" s="139">
        <f>G13*Admin!I33</f>
        <v>0</v>
      </c>
      <c r="O13" s="139">
        <f t="shared" si="2"/>
        <v>0</v>
      </c>
      <c r="P13" s="140">
        <f t="shared" si="0"/>
        <v>0</v>
      </c>
    </row>
    <row r="14" spans="2:18">
      <c r="B14" s="136" t="s">
        <v>16</v>
      </c>
      <c r="G14" s="137">
        <f>Wyniki!AL10</f>
        <v>0</v>
      </c>
      <c r="H14" s="141">
        <f>Admin!J34</f>
        <v>11.875</v>
      </c>
      <c r="I14" s="137">
        <f t="shared" si="3"/>
        <v>0</v>
      </c>
      <c r="J14" s="137">
        <f>Admin!J31</f>
        <v>16</v>
      </c>
      <c r="K14" s="137"/>
      <c r="L14" s="138">
        <f t="shared" si="1"/>
        <v>0</v>
      </c>
      <c r="N14" s="139">
        <f>G14*Admin!J33</f>
        <v>0</v>
      </c>
      <c r="O14" s="139">
        <f t="shared" si="2"/>
        <v>0</v>
      </c>
      <c r="P14" s="140">
        <f t="shared" si="0"/>
        <v>0</v>
      </c>
    </row>
    <row r="17" spans="2:18">
      <c r="B17" s="136" t="s">
        <v>18</v>
      </c>
      <c r="G17" s="142">
        <f>(G2*(G7*Admin!C33+G8*Admin!D33+G9*Admin!E33+G10*Admin!F33+G11*Admin!G33+G12*Admin!H33+G13*Admin!I33+G14*Admin!J33))/(3.5*5820)</f>
        <v>1.2893784192439863</v>
      </c>
      <c r="I17" s="143">
        <f>SUM(I7:I14)</f>
        <v>169</v>
      </c>
      <c r="L17" s="143">
        <f>SUM(L7:L14)</f>
        <v>23.5</v>
      </c>
      <c r="P17" s="143">
        <f>INT(SUM(P7:P14))</f>
        <v>10</v>
      </c>
      <c r="R17" s="144">
        <f>P17*60/860*35</f>
        <v>24.418604651162791</v>
      </c>
    </row>
    <row r="19" spans="2:18" ht="20.25" customHeight="1">
      <c r="B19" s="136" t="s">
        <v>26</v>
      </c>
      <c r="L19" s="143"/>
      <c r="O19" s="143">
        <f>SUM(O7:O14)</f>
        <v>139</v>
      </c>
    </row>
    <row r="20" spans="2:18" ht="20.25" customHeight="1">
      <c r="L20" s="143"/>
      <c r="O20" s="143"/>
    </row>
    <row r="22" spans="2:18">
      <c r="B22" s="136" t="s">
        <v>33</v>
      </c>
      <c r="N22" s="142">
        <f>SUM(N7:N14)/1000</f>
        <v>6.5661595999999998</v>
      </c>
    </row>
    <row r="24" spans="2:18">
      <c r="B24" s="136" t="s">
        <v>30</v>
      </c>
      <c r="N24" s="145">
        <f>N22/9.71*2.2</f>
        <v>1.4876983645726054</v>
      </c>
    </row>
    <row r="26" spans="2:18">
      <c r="B26" s="136" t="s">
        <v>31</v>
      </c>
      <c r="N26" s="145">
        <f>N24*365</f>
        <v>543.00990306900098</v>
      </c>
    </row>
    <row r="29" spans="2:18">
      <c r="C29" s="137" t="s">
        <v>11</v>
      </c>
      <c r="D29" s="137" t="s">
        <v>10</v>
      </c>
      <c r="E29" s="173" t="s">
        <v>29</v>
      </c>
      <c r="F29" s="173"/>
      <c r="G29" s="173"/>
      <c r="H29" s="173" t="s">
        <v>28</v>
      </c>
      <c r="I29" s="173"/>
      <c r="J29" s="173"/>
    </row>
    <row r="30" spans="2:18">
      <c r="B30" s="136" t="s">
        <v>2</v>
      </c>
      <c r="C30" s="136">
        <f>Wyniki!AT21</f>
        <v>38</v>
      </c>
      <c r="D30" s="136">
        <f>Wyniki!AV21</f>
        <v>42</v>
      </c>
      <c r="E30" s="136">
        <f>Wyniki!AX21</f>
        <v>38</v>
      </c>
      <c r="F30" s="136">
        <f>Wyniki!AZ21</f>
        <v>38</v>
      </c>
      <c r="G30" s="136">
        <f>Wyniki!BB21</f>
        <v>40</v>
      </c>
      <c r="H30" s="136">
        <f>Wyniki!BE21</f>
        <v>45</v>
      </c>
      <c r="I30" s="136">
        <v>45</v>
      </c>
      <c r="J30" s="136">
        <f>Wyniki!BG21</f>
        <v>45</v>
      </c>
      <c r="K30" s="136" t="s">
        <v>53</v>
      </c>
    </row>
    <row r="31" spans="2:18">
      <c r="B31" s="136" t="s">
        <v>3</v>
      </c>
      <c r="C31" s="136">
        <f>Wyniki!AT22</f>
        <v>1.5</v>
      </c>
      <c r="D31" s="136">
        <f>Wyniki!AV22</f>
        <v>5</v>
      </c>
      <c r="E31" s="136">
        <f>Wyniki!AX22</f>
        <v>4</v>
      </c>
      <c r="F31" s="136">
        <f>Wyniki!AZ22</f>
        <v>6</v>
      </c>
      <c r="G31" s="136">
        <f>Wyniki!BB22</f>
        <v>6</v>
      </c>
      <c r="H31" s="136">
        <f>Wyniki!BE22</f>
        <v>13</v>
      </c>
      <c r="I31" s="136">
        <f>Wyniki!BF22</f>
        <v>15</v>
      </c>
      <c r="J31" s="136">
        <f>Wyniki!BG22</f>
        <v>16</v>
      </c>
      <c r="K31" s="136" t="s">
        <v>4</v>
      </c>
    </row>
    <row r="32" spans="2:18">
      <c r="B32" s="136" t="s">
        <v>5</v>
      </c>
      <c r="C32" s="136">
        <f>Wyniki!AT23</f>
        <v>9</v>
      </c>
      <c r="D32" s="136">
        <f>Wyniki!AV23</f>
        <v>30</v>
      </c>
      <c r="E32" s="136">
        <f>Wyniki!AX23</f>
        <v>30</v>
      </c>
      <c r="F32" s="136">
        <f>Wyniki!AZ23</f>
        <v>50</v>
      </c>
      <c r="G32" s="136">
        <f>Wyniki!BB23</f>
        <v>90</v>
      </c>
      <c r="H32" s="136">
        <f>Wyniki!BE23</f>
        <v>130</v>
      </c>
      <c r="I32" s="136">
        <f>Wyniki!BF23</f>
        <v>150</v>
      </c>
      <c r="J32" s="136">
        <f>Wyniki!BG23</f>
        <v>190</v>
      </c>
      <c r="K32" s="136" t="s">
        <v>1</v>
      </c>
      <c r="N32" s="136">
        <v>1.1638E-3</v>
      </c>
    </row>
    <row r="33" spans="2:11">
      <c r="B33" s="136" t="s">
        <v>6</v>
      </c>
      <c r="C33" s="139">
        <f>(C30-10)*$N$32*1000*C32</f>
        <v>293.27760000000006</v>
      </c>
      <c r="D33" s="139">
        <f t="shared" ref="D33:J33" si="4">(D30-10)*$N$32*1000*D32</f>
        <v>1117.248</v>
      </c>
      <c r="E33" s="139">
        <f t="shared" si="4"/>
        <v>977.5920000000001</v>
      </c>
      <c r="F33" s="139">
        <f t="shared" si="4"/>
        <v>1629.3200000000002</v>
      </c>
      <c r="G33" s="139">
        <f t="shared" si="4"/>
        <v>3142.26</v>
      </c>
      <c r="H33" s="139">
        <f t="shared" si="4"/>
        <v>5295.29</v>
      </c>
      <c r="I33" s="139">
        <f t="shared" si="4"/>
        <v>6109.95</v>
      </c>
      <c r="J33" s="139">
        <f t="shared" si="4"/>
        <v>7739.2699999999995</v>
      </c>
      <c r="K33" s="136" t="s">
        <v>0</v>
      </c>
    </row>
    <row r="34" spans="2:11">
      <c r="B34" s="136" t="s">
        <v>21</v>
      </c>
      <c r="C34" s="146">
        <f t="shared" ref="C34:J34" si="5">C32/C31</f>
        <v>6</v>
      </c>
      <c r="D34" s="146">
        <f t="shared" si="5"/>
        <v>6</v>
      </c>
      <c r="E34" s="146">
        <f t="shared" si="5"/>
        <v>7.5</v>
      </c>
      <c r="F34" s="146">
        <f t="shared" si="5"/>
        <v>8.3333333333333339</v>
      </c>
      <c r="G34" s="146">
        <f t="shared" si="5"/>
        <v>15</v>
      </c>
      <c r="H34" s="146">
        <f t="shared" si="5"/>
        <v>10</v>
      </c>
      <c r="I34" s="146">
        <f t="shared" si="5"/>
        <v>10</v>
      </c>
      <c r="J34" s="146">
        <f t="shared" si="5"/>
        <v>11.875</v>
      </c>
      <c r="K34" s="136" t="s">
        <v>22</v>
      </c>
    </row>
  </sheetData>
  <sheetProtection algorithmName="SHA-512" hashValue="Tv0gII3i0VjAIg/5lspNBiS46Tx1CrS/C2DWPYGG4uQMPJAP8uw9vOHdLX2WLJN8AhjNKDv40hb+wxUuQHqcqg==" saltValue="DkX5UaogOcLgfklvhJImwg==" spinCount="100000" sheet="1" objects="1" scenarios="1"/>
  <mergeCells count="2">
    <mergeCell ref="E29:G29"/>
    <mergeCell ref="H29:J2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3"/>
  <dimension ref="A1:BW103"/>
  <sheetViews>
    <sheetView tabSelected="1" zoomScale="84" zoomScaleNormal="84" workbookViewId="0">
      <selection activeCell="P13" sqref="P13"/>
    </sheetView>
  </sheetViews>
  <sheetFormatPr defaultRowHeight="12.75"/>
  <cols>
    <col min="1" max="1" width="0.875" style="1" customWidth="1"/>
    <col min="2" max="2" width="14.625" style="1" customWidth="1"/>
    <col min="3" max="9" width="4.125" style="2" customWidth="1"/>
    <col min="10" max="11" width="4.25" style="2" customWidth="1"/>
    <col min="12" max="12" width="4.125" style="2" customWidth="1"/>
    <col min="13" max="13" width="4.625" style="2" customWidth="1"/>
    <col min="14" max="18" width="4.125" style="2" customWidth="1"/>
    <col min="19" max="19" width="2.625" style="2" customWidth="1"/>
    <col min="20" max="20" width="0.875" style="2" customWidth="1"/>
    <col min="21" max="39" width="4.125" style="2" customWidth="1"/>
    <col min="40" max="40" width="1.5" style="2" customWidth="1"/>
    <col min="41" max="41" width="3" style="2" customWidth="1"/>
    <col min="42" max="44" width="4.125" style="2" customWidth="1"/>
    <col min="45" max="45" width="9.25" style="2" customWidth="1"/>
    <col min="46" max="46" width="4.125" style="2" customWidth="1"/>
    <col min="47" max="47" width="4.625" style="2" customWidth="1"/>
    <col min="48" max="48" width="4.125" style="2" customWidth="1"/>
    <col min="49" max="49" width="1.375" style="2" customWidth="1"/>
    <col min="50" max="50" width="4.125" style="2" customWidth="1"/>
    <col min="51" max="51" width="5.5" style="2" customWidth="1"/>
    <col min="52" max="52" width="4.125" style="2" customWidth="1"/>
    <col min="53" max="53" width="4.875" style="2" customWidth="1"/>
    <col min="54" max="54" width="4.375" style="2" customWidth="1"/>
    <col min="55" max="55" width="5.375" style="2" customWidth="1"/>
    <col min="56" max="56" width="2.125" style="2" hidden="1" customWidth="1"/>
    <col min="57" max="57" width="4.625" style="2" customWidth="1"/>
    <col min="58" max="59" width="4.5" style="2" customWidth="1"/>
    <col min="60" max="60" width="1.75" style="2" customWidth="1"/>
    <col min="61" max="75" width="4.125" style="2" customWidth="1"/>
    <col min="76" max="16384" width="9" style="1"/>
  </cols>
  <sheetData>
    <row r="1" spans="2:75" s="70" customFormat="1"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</row>
    <row r="2" spans="2:75" s="70" customFormat="1" ht="14.25" customHeight="1">
      <c r="B2" s="221" t="s">
        <v>78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</row>
    <row r="3" spans="2:75" ht="18" customHeight="1"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U3" s="209" t="s">
        <v>68</v>
      </c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  <c r="AJ3" s="209"/>
      <c r="AK3" s="209"/>
      <c r="AL3" s="209"/>
      <c r="AM3" s="209"/>
      <c r="AP3" s="228" t="s">
        <v>70</v>
      </c>
      <c r="AQ3" s="227"/>
      <c r="AR3" s="227"/>
      <c r="AS3" s="227"/>
      <c r="AT3" s="227"/>
      <c r="AU3" s="227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</row>
    <row r="4" spans="2:75"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P4" s="7">
        <v>3</v>
      </c>
      <c r="AQ4" s="8" t="s">
        <v>57</v>
      </c>
      <c r="AR4" s="1"/>
      <c r="AS4" s="1"/>
      <c r="AT4" s="1"/>
      <c r="AU4" s="1"/>
    </row>
    <row r="5" spans="2:75" ht="15.75">
      <c r="G5" s="214" t="s">
        <v>40</v>
      </c>
      <c r="H5" s="214"/>
      <c r="I5" s="214"/>
      <c r="J5" s="214"/>
      <c r="K5" s="214"/>
      <c r="L5" s="214"/>
      <c r="M5" s="214"/>
      <c r="N5" s="214"/>
      <c r="O5" s="214"/>
      <c r="U5" s="196" t="s">
        <v>11</v>
      </c>
      <c r="V5" s="196"/>
      <c r="W5" s="5"/>
      <c r="X5" s="196" t="s">
        <v>10</v>
      </c>
      <c r="Y5" s="196"/>
      <c r="Z5" s="5"/>
      <c r="AA5" s="196" t="s">
        <v>29</v>
      </c>
      <c r="AB5" s="196"/>
      <c r="AC5" s="196"/>
      <c r="AD5" s="196"/>
      <c r="AE5" s="196"/>
      <c r="AF5" s="196"/>
      <c r="AG5" s="6"/>
      <c r="AH5" s="196" t="s">
        <v>28</v>
      </c>
      <c r="AI5" s="196"/>
      <c r="AJ5" s="196"/>
      <c r="AK5" s="196"/>
      <c r="AL5" s="196"/>
      <c r="AM5" s="196"/>
      <c r="AN5" s="3"/>
      <c r="AO5" s="3"/>
      <c r="AP5" s="7">
        <v>2</v>
      </c>
      <c r="AQ5" s="8" t="s">
        <v>60</v>
      </c>
    </row>
    <row r="6" spans="2:75" ht="14.25" customHeight="1">
      <c r="G6" s="218" t="s">
        <v>64</v>
      </c>
      <c r="H6" s="218"/>
      <c r="I6" s="218"/>
      <c r="J6" s="218"/>
      <c r="K6" s="218"/>
      <c r="L6" s="218"/>
      <c r="M6" s="218"/>
      <c r="N6" s="218"/>
      <c r="O6" s="218"/>
      <c r="P6" s="168" t="s">
        <v>42</v>
      </c>
      <c r="Q6" s="4"/>
      <c r="AN6" s="6"/>
      <c r="AO6" s="6"/>
      <c r="AP6" s="7">
        <v>1</v>
      </c>
      <c r="AQ6" s="8" t="s">
        <v>59</v>
      </c>
      <c r="AV6" s="9"/>
    </row>
    <row r="7" spans="2:75" ht="15" thickBot="1">
      <c r="G7" s="10"/>
      <c r="U7" s="1"/>
      <c r="V7" s="1"/>
      <c r="W7" s="1"/>
      <c r="X7" s="1"/>
      <c r="Y7" s="1"/>
      <c r="Z7" s="5"/>
      <c r="AC7" s="5"/>
      <c r="AF7" s="5"/>
      <c r="AI7" s="5"/>
      <c r="AP7" s="7">
        <v>0</v>
      </c>
      <c r="AQ7" s="8" t="s">
        <v>58</v>
      </c>
      <c r="AV7" s="9"/>
    </row>
    <row r="8" spans="2:75" ht="16.5" thickBot="1">
      <c r="G8" s="217" t="s">
        <v>104</v>
      </c>
      <c r="H8" s="217"/>
      <c r="I8" s="217"/>
      <c r="J8" s="217"/>
      <c r="K8" s="217"/>
      <c r="L8" s="217"/>
      <c r="M8" s="217"/>
      <c r="N8" s="215">
        <v>170</v>
      </c>
      <c r="O8" s="216"/>
      <c r="P8" s="14" t="s">
        <v>105</v>
      </c>
      <c r="AJ8" s="11"/>
      <c r="AK8" s="11"/>
      <c r="AL8" s="11"/>
      <c r="AM8" s="11"/>
      <c r="AV8" s="9"/>
    </row>
    <row r="9" spans="2:75" ht="13.5" thickBot="1">
      <c r="C9" s="1"/>
      <c r="D9" s="1"/>
      <c r="G9" s="1"/>
      <c r="AA9" s="197" t="s">
        <v>48</v>
      </c>
      <c r="AB9" s="197"/>
      <c r="AC9" s="197" t="s">
        <v>45</v>
      </c>
      <c r="AD9" s="197"/>
      <c r="AE9" s="197" t="s">
        <v>47</v>
      </c>
      <c r="AF9" s="197"/>
      <c r="AH9" s="197" t="s">
        <v>46</v>
      </c>
      <c r="AI9" s="197"/>
      <c r="AJ9" s="213" t="s">
        <v>7</v>
      </c>
      <c r="AK9" s="213"/>
      <c r="AL9" s="213" t="s">
        <v>8</v>
      </c>
      <c r="AM9" s="213"/>
      <c r="AP9" s="18">
        <v>0</v>
      </c>
      <c r="AQ9" s="8" t="s">
        <v>75</v>
      </c>
      <c r="AV9" s="9"/>
    </row>
    <row r="10" spans="2:75" ht="16.5" thickBot="1">
      <c r="B10" s="222" t="s">
        <v>103</v>
      </c>
      <c r="C10" s="222"/>
      <c r="D10" s="169">
        <f>N8*C11/1000</f>
        <v>6.8</v>
      </c>
      <c r="E10" s="170" t="s">
        <v>56</v>
      </c>
      <c r="G10" s="217" t="s">
        <v>43</v>
      </c>
      <c r="H10" s="217"/>
      <c r="I10" s="217"/>
      <c r="J10" s="217"/>
      <c r="K10" s="217"/>
      <c r="L10" s="217"/>
      <c r="M10" s="217"/>
      <c r="N10" s="215">
        <v>4</v>
      </c>
      <c r="O10" s="216"/>
      <c r="P10" s="2">
        <f>N10</f>
        <v>4</v>
      </c>
      <c r="U10" s="207">
        <v>1</v>
      </c>
      <c r="V10" s="208"/>
      <c r="W10" s="14"/>
      <c r="X10" s="207">
        <v>0</v>
      </c>
      <c r="Y10" s="208"/>
      <c r="Z10" s="14"/>
      <c r="AA10" s="207">
        <v>1</v>
      </c>
      <c r="AB10" s="208"/>
      <c r="AC10" s="207">
        <v>0</v>
      </c>
      <c r="AD10" s="208"/>
      <c r="AE10" s="207">
        <v>0</v>
      </c>
      <c r="AF10" s="208"/>
      <c r="AH10" s="207">
        <v>1</v>
      </c>
      <c r="AI10" s="208"/>
      <c r="AJ10" s="207">
        <v>0</v>
      </c>
      <c r="AK10" s="208"/>
      <c r="AL10" s="207">
        <v>0</v>
      </c>
      <c r="AM10" s="208"/>
      <c r="AP10" s="18">
        <v>-1</v>
      </c>
      <c r="AQ10" s="8" t="s">
        <v>76</v>
      </c>
      <c r="AS10" s="1"/>
      <c r="AV10" s="9"/>
    </row>
    <row r="11" spans="2:75" ht="12.75" customHeight="1">
      <c r="B11" s="16"/>
      <c r="C11" s="15">
        <f>IF(G6="Nowe budownictwo szeregowe (60 W/m²)",60,IF(G6="Pasywny (10 W/m²)",10,IF(G6="Niskoenergetyczny (40 W/m²)",40,IF(G6="Nowe budownictwo (70 W/m²)",70,IF(G6="Izolowany, rok budowy &lt; 1995 (80 W/m²)",80,IF(G6="Starszy bez izolacji (120 W/m²)",120,0))))))</f>
        <v>40</v>
      </c>
      <c r="AJ11" s="206"/>
      <c r="AK11" s="206"/>
      <c r="AR11" s="1"/>
      <c r="AS11" s="18"/>
    </row>
    <row r="12" spans="2:75">
      <c r="R12" s="15">
        <f>U10+X10+AA10+AC10+AE10+AH10+AJ10+AL10</f>
        <v>3</v>
      </c>
      <c r="AP12" s="17">
        <v>590</v>
      </c>
      <c r="AQ12" s="1" t="s">
        <v>71</v>
      </c>
      <c r="AR12" s="1"/>
      <c r="AS12" s="18"/>
    </row>
    <row r="13" spans="2:75">
      <c r="AP13" s="19">
        <v>590</v>
      </c>
      <c r="AQ13" s="1" t="s">
        <v>85</v>
      </c>
      <c r="AR13" s="1"/>
      <c r="AS13" s="18"/>
    </row>
    <row r="14" spans="2:75" s="13" customFormat="1" ht="19.5" customHeight="1">
      <c r="B14" s="205" t="s">
        <v>84</v>
      </c>
      <c r="C14" s="174"/>
      <c r="D14" s="174"/>
      <c r="E14" s="174" t="s">
        <v>100</v>
      </c>
      <c r="F14" s="174"/>
      <c r="G14" s="174"/>
      <c r="H14" s="174"/>
      <c r="I14" s="174" t="s">
        <v>61</v>
      </c>
      <c r="J14" s="174"/>
      <c r="K14" s="174"/>
      <c r="L14" s="174"/>
      <c r="M14" s="174"/>
      <c r="N14" s="174"/>
      <c r="O14" s="204" t="s">
        <v>69</v>
      </c>
      <c r="P14" s="204"/>
      <c r="Q14" s="204"/>
      <c r="R14" s="6"/>
      <c r="S14" s="6"/>
      <c r="T14" s="6"/>
      <c r="U14" s="205" t="s">
        <v>84</v>
      </c>
      <c r="V14" s="174"/>
      <c r="W14" s="174"/>
      <c r="X14" s="174"/>
      <c r="Y14" s="174"/>
      <c r="Z14" s="174"/>
      <c r="AA14" s="174" t="s">
        <v>100</v>
      </c>
      <c r="AB14" s="174"/>
      <c r="AC14" s="174"/>
      <c r="AD14" s="174"/>
      <c r="AE14" s="174" t="s">
        <v>61</v>
      </c>
      <c r="AF14" s="174"/>
      <c r="AG14" s="174"/>
      <c r="AH14" s="174"/>
      <c r="AI14" s="174"/>
      <c r="AJ14" s="204" t="s">
        <v>69</v>
      </c>
      <c r="AK14" s="204"/>
      <c r="AL14" s="204"/>
      <c r="AM14" s="204"/>
      <c r="AN14" s="101"/>
      <c r="AO14" s="101"/>
      <c r="AP14" s="20">
        <v>199</v>
      </c>
      <c r="AQ14" s="1" t="s">
        <v>102</v>
      </c>
      <c r="AR14" s="101"/>
      <c r="AS14" s="101"/>
      <c r="AT14" s="101"/>
      <c r="AU14" s="101"/>
      <c r="AV14" s="101"/>
      <c r="AW14" s="101"/>
      <c r="AX14" s="101"/>
      <c r="AY14" s="101"/>
      <c r="AZ14" s="101"/>
      <c r="BA14" s="101"/>
      <c r="BB14" s="101"/>
      <c r="BC14" s="101"/>
      <c r="BD14" s="101"/>
      <c r="BE14" s="101"/>
      <c r="BF14" s="101"/>
      <c r="BG14" s="101"/>
      <c r="BH14" s="101"/>
      <c r="BI14" s="101"/>
      <c r="BJ14" s="101"/>
      <c r="BK14" s="101"/>
      <c r="BL14" s="101"/>
      <c r="BM14" s="101"/>
      <c r="BN14" s="101"/>
      <c r="BO14" s="101"/>
      <c r="BP14" s="101"/>
      <c r="BQ14" s="101"/>
      <c r="BR14" s="101"/>
      <c r="BS14" s="101"/>
      <c r="BT14" s="101"/>
      <c r="BU14" s="101"/>
      <c r="BV14" s="101"/>
      <c r="BW14" s="101"/>
    </row>
    <row r="15" spans="2:75">
      <c r="C15" s="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P15" s="1"/>
      <c r="AQ15" s="1"/>
    </row>
    <row r="16" spans="2:75" s="25" customFormat="1" ht="19.5" customHeight="1">
      <c r="B16" s="192" t="s">
        <v>92</v>
      </c>
      <c r="C16" s="192"/>
      <c r="D16" s="192"/>
      <c r="E16" s="22"/>
      <c r="F16" s="22"/>
      <c r="G16" s="22"/>
      <c r="H16" s="22"/>
      <c r="I16" s="23"/>
      <c r="J16" s="24"/>
      <c r="K16" s="24">
        <v>19</v>
      </c>
      <c r="L16" s="24">
        <v>26</v>
      </c>
      <c r="M16" s="24">
        <v>35</v>
      </c>
      <c r="O16" s="26" t="s">
        <v>56</v>
      </c>
      <c r="U16" s="192" t="s">
        <v>97</v>
      </c>
      <c r="V16" s="192"/>
      <c r="W16" s="192"/>
      <c r="X16" s="192"/>
      <c r="Y16" s="192"/>
      <c r="Z16" s="192"/>
      <c r="AA16" s="130"/>
      <c r="AB16" s="130"/>
      <c r="AC16" s="130"/>
      <c r="AD16" s="131"/>
      <c r="AE16" s="24">
        <v>13</v>
      </c>
      <c r="AF16" s="24">
        <v>19</v>
      </c>
      <c r="AG16" s="24">
        <v>26</v>
      </c>
      <c r="AH16" s="24"/>
      <c r="AJ16" s="26" t="s">
        <v>56</v>
      </c>
      <c r="AL16" s="63"/>
      <c r="AM16" s="21"/>
      <c r="AP16" s="227" t="s">
        <v>72</v>
      </c>
      <c r="AQ16" s="227"/>
      <c r="AR16" s="227"/>
      <c r="AS16" s="227"/>
      <c r="AT16" s="227"/>
      <c r="AU16" s="227"/>
      <c r="AV16" s="163" t="s">
        <v>88</v>
      </c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</row>
    <row r="17" spans="2:75" s="25" customFormat="1" ht="15">
      <c r="B17" s="81"/>
      <c r="D17" s="81"/>
      <c r="E17" s="28"/>
      <c r="F17" s="28"/>
      <c r="G17" s="28"/>
      <c r="H17" s="28"/>
      <c r="J17" s="32"/>
      <c r="K17" s="31"/>
      <c r="L17" s="30"/>
      <c r="M17" s="31"/>
      <c r="O17" s="26"/>
      <c r="U17" s="81"/>
      <c r="V17" s="63"/>
      <c r="W17" s="81"/>
      <c r="X17" s="18"/>
      <c r="Y17" s="60"/>
      <c r="Z17" s="60"/>
      <c r="AA17" s="18"/>
      <c r="AB17" s="18"/>
      <c r="AE17" s="30"/>
      <c r="AF17" s="62"/>
      <c r="AG17" s="61"/>
      <c r="AH17" s="128"/>
      <c r="AI17" s="63"/>
      <c r="AJ17" s="26"/>
      <c r="AL17" s="63"/>
      <c r="AM17" s="21"/>
      <c r="AP17" s="21" t="s">
        <v>77</v>
      </c>
      <c r="AQ17" s="21"/>
      <c r="AR17" s="21"/>
      <c r="AS17" s="21"/>
      <c r="AT17" s="21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</row>
    <row r="18" spans="2:75" s="25" customFormat="1" ht="12.75" customHeight="1">
      <c r="B18" s="81"/>
      <c r="C18" s="86" t="s">
        <v>81</v>
      </c>
      <c r="D18" s="81"/>
      <c r="E18" s="28"/>
      <c r="F18" s="28"/>
      <c r="G18" s="28"/>
      <c r="H18" s="28"/>
      <c r="J18" s="32"/>
      <c r="K18" s="31"/>
      <c r="L18" s="30"/>
      <c r="M18" s="31"/>
      <c r="O18" s="26"/>
      <c r="U18" s="81"/>
      <c r="W18" s="81"/>
      <c r="X18" s="18"/>
      <c r="Y18" s="86" t="s">
        <v>81</v>
      </c>
      <c r="Z18" s="60"/>
      <c r="AA18" s="18"/>
      <c r="AB18" s="18"/>
      <c r="AE18" s="30"/>
      <c r="AF18" s="31"/>
      <c r="AG18" s="30"/>
      <c r="AH18" s="128"/>
      <c r="AI18" s="32"/>
      <c r="AJ18" s="26"/>
      <c r="AL18" s="63"/>
      <c r="AM18" s="21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</row>
    <row r="19" spans="2:75" s="25" customFormat="1" ht="12.75" customHeight="1">
      <c r="B19" s="81"/>
      <c r="C19" s="83"/>
      <c r="D19" s="28"/>
      <c r="E19" s="28"/>
      <c r="F19" s="28"/>
      <c r="G19" s="28"/>
      <c r="H19" s="28"/>
      <c r="J19" s="84"/>
      <c r="K19" s="56">
        <f>IF(K21&gt;$AW$35*0.9,IF(K20&gt;$AW$36*0.9,3,2),IF(K20&gt;$AW$36*0.9,1,0))</f>
        <v>3</v>
      </c>
      <c r="L19" s="61"/>
      <c r="M19" s="62"/>
      <c r="O19" s="26"/>
      <c r="U19" s="81"/>
      <c r="V19" s="81"/>
      <c r="W19" s="81"/>
      <c r="X19" s="18"/>
      <c r="Y19" s="60"/>
      <c r="Z19" s="60"/>
      <c r="AA19" s="18"/>
      <c r="AB19" s="18"/>
      <c r="AE19" s="36">
        <f>IF(AE21&gt;$AW$35*0.9,IF(AE20&gt;$AW$36*0.9,3,2),IF(AE20&gt;$AW$36*0.9,1,0))</f>
        <v>2</v>
      </c>
      <c r="AF19" s="31"/>
      <c r="AG19" s="30"/>
      <c r="AH19" s="128"/>
      <c r="AI19" s="32"/>
      <c r="AJ19" s="26"/>
      <c r="AL19" s="63"/>
      <c r="AM19" s="21"/>
      <c r="AP19" s="72"/>
      <c r="AQ19" s="41"/>
      <c r="AR19" s="41"/>
      <c r="AS19" s="41"/>
      <c r="AT19" s="225" t="s">
        <v>11</v>
      </c>
      <c r="AU19" s="225"/>
      <c r="AV19" s="223" t="s">
        <v>10</v>
      </c>
      <c r="AW19" s="223"/>
      <c r="AX19" s="179" t="s">
        <v>29</v>
      </c>
      <c r="AY19" s="179"/>
      <c r="AZ19" s="179"/>
      <c r="BA19" s="179"/>
      <c r="BB19" s="179"/>
      <c r="BC19" s="179"/>
      <c r="BD19" s="111"/>
      <c r="BE19" s="179" t="s">
        <v>28</v>
      </c>
      <c r="BF19" s="179"/>
      <c r="BG19" s="179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</row>
    <row r="20" spans="2:75" s="25" customFormat="1" ht="12.75" customHeight="1">
      <c r="B20" s="81"/>
      <c r="C20" s="178" t="s">
        <v>83</v>
      </c>
      <c r="D20" s="178"/>
      <c r="E20" s="178"/>
      <c r="F20" s="175">
        <f>$AW$34</f>
        <v>1.2893784192439863</v>
      </c>
      <c r="G20" s="175"/>
      <c r="H20" s="190"/>
      <c r="I20" s="85"/>
      <c r="J20" s="85"/>
      <c r="K20" s="38">
        <v>680</v>
      </c>
      <c r="L20" s="61"/>
      <c r="M20" s="62"/>
      <c r="O20" s="40" t="s">
        <v>52</v>
      </c>
      <c r="P20" s="2"/>
      <c r="U20" s="81"/>
      <c r="V20" s="2"/>
      <c r="W20" s="2"/>
      <c r="X20" s="2"/>
      <c r="Y20" s="178" t="s">
        <v>82</v>
      </c>
      <c r="Z20" s="178"/>
      <c r="AA20" s="178"/>
      <c r="AB20" s="175">
        <f>$AW$34</f>
        <v>1.2893784192439863</v>
      </c>
      <c r="AC20" s="175"/>
      <c r="AD20" s="2"/>
      <c r="AE20" s="38">
        <v>493</v>
      </c>
      <c r="AF20" s="31"/>
      <c r="AG20" s="30"/>
      <c r="AH20" s="128"/>
      <c r="AI20" s="32"/>
      <c r="AJ20" s="40" t="s">
        <v>52</v>
      </c>
      <c r="AL20" s="63"/>
      <c r="AM20" s="21"/>
      <c r="AP20" s="73"/>
      <c r="AQ20" s="1"/>
      <c r="AR20" s="1"/>
      <c r="AS20" s="1"/>
      <c r="AT20" s="226"/>
      <c r="AU20" s="226"/>
      <c r="AV20" s="224"/>
      <c r="AW20" s="224"/>
      <c r="AX20" s="182" t="s">
        <v>48</v>
      </c>
      <c r="AY20" s="182"/>
      <c r="AZ20" s="183" t="s">
        <v>45</v>
      </c>
      <c r="BA20" s="183"/>
      <c r="BB20" s="182" t="s">
        <v>73</v>
      </c>
      <c r="BC20" s="182"/>
      <c r="BD20" s="112"/>
      <c r="BE20" s="113">
        <v>140</v>
      </c>
      <c r="BF20" s="114">
        <v>160</v>
      </c>
      <c r="BG20" s="113">
        <v>200</v>
      </c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</row>
    <row r="21" spans="2:75" s="25" customFormat="1" ht="12.75" customHeight="1">
      <c r="B21" s="81"/>
      <c r="C21" s="42" t="s">
        <v>50</v>
      </c>
      <c r="D21" s="177">
        <v>1</v>
      </c>
      <c r="E21" s="177"/>
      <c r="F21" s="176"/>
      <c r="G21" s="176"/>
      <c r="H21" s="191"/>
      <c r="I21" s="44"/>
      <c r="J21" s="74"/>
      <c r="K21" s="38">
        <v>160</v>
      </c>
      <c r="L21" s="61"/>
      <c r="M21" s="62"/>
      <c r="O21" s="40" t="s">
        <v>51</v>
      </c>
      <c r="P21" s="2"/>
      <c r="U21" s="57"/>
      <c r="V21" s="2"/>
      <c r="W21" s="2"/>
      <c r="X21" s="2"/>
      <c r="Y21" s="45" t="s">
        <v>50</v>
      </c>
      <c r="Z21" s="121">
        <v>1.3</v>
      </c>
      <c r="AA21" s="147"/>
      <c r="AB21" s="176"/>
      <c r="AC21" s="176"/>
      <c r="AD21" s="44"/>
      <c r="AE21" s="38">
        <v>153</v>
      </c>
      <c r="AF21" s="62"/>
      <c r="AG21" s="61"/>
      <c r="AH21" s="128"/>
      <c r="AI21" s="67"/>
      <c r="AJ21" s="40" t="s">
        <v>51</v>
      </c>
      <c r="AL21" s="63"/>
      <c r="AM21" s="21"/>
      <c r="AP21" s="198" t="s">
        <v>86</v>
      </c>
      <c r="AQ21" s="199"/>
      <c r="AR21" s="199"/>
      <c r="AS21" s="200"/>
      <c r="AT21" s="184">
        <v>38</v>
      </c>
      <c r="AU21" s="184"/>
      <c r="AV21" s="185">
        <v>42</v>
      </c>
      <c r="AW21" s="185"/>
      <c r="AX21" s="184">
        <v>38</v>
      </c>
      <c r="AY21" s="184"/>
      <c r="AZ21" s="185">
        <v>38</v>
      </c>
      <c r="BA21" s="185"/>
      <c r="BB21" s="184">
        <v>40</v>
      </c>
      <c r="BC21" s="184"/>
      <c r="BD21" s="115"/>
      <c r="BE21" s="116">
        <v>45</v>
      </c>
      <c r="BF21" s="117">
        <f>Admin!I30</f>
        <v>45</v>
      </c>
      <c r="BG21" s="116">
        <v>45</v>
      </c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</row>
    <row r="22" spans="2:75" s="25" customFormat="1" ht="12.75" customHeight="1">
      <c r="B22" s="81"/>
      <c r="C22" s="48"/>
      <c r="D22" s="49"/>
      <c r="E22" s="49"/>
      <c r="F22" s="50"/>
      <c r="G22" s="50"/>
      <c r="H22" s="51"/>
      <c r="I22" s="2"/>
      <c r="J22" s="63"/>
      <c r="K22" s="62"/>
      <c r="L22" s="36">
        <f>IF(L24&gt;$AW$35*0.9,IF(L23&gt;$AW$36*0.9,3,2),IF(L23&gt;$AW$36*0.9,1,0))</f>
        <v>3</v>
      </c>
      <c r="M22" s="62"/>
      <c r="O22" s="63"/>
      <c r="P22" s="2"/>
      <c r="U22" s="57"/>
      <c r="V22" s="18"/>
      <c r="W22" s="18"/>
      <c r="X22" s="18"/>
      <c r="Y22" s="60"/>
      <c r="Z22" s="60"/>
      <c r="AA22" s="18"/>
      <c r="AB22" s="18"/>
      <c r="AC22" s="2"/>
      <c r="AD22" s="2"/>
      <c r="AE22" s="93"/>
      <c r="AF22" s="56">
        <f>IF(AF24&gt;$AW$35*0.9,IF(AF23&gt;$AW$36*0.9,3,2),IF(AF23&gt;$AW$36*0.9,1,0))</f>
        <v>2</v>
      </c>
      <c r="AG22" s="61"/>
      <c r="AH22" s="128"/>
      <c r="AI22" s="69"/>
      <c r="AJ22" s="63"/>
      <c r="AL22" s="63"/>
      <c r="AM22" s="21"/>
      <c r="AP22" s="193" t="s">
        <v>74</v>
      </c>
      <c r="AQ22" s="194"/>
      <c r="AR22" s="194"/>
      <c r="AS22" s="195"/>
      <c r="AT22" s="184">
        <v>1.5</v>
      </c>
      <c r="AU22" s="184"/>
      <c r="AV22" s="185">
        <v>5</v>
      </c>
      <c r="AW22" s="185"/>
      <c r="AX22" s="184">
        <v>4</v>
      </c>
      <c r="AY22" s="184"/>
      <c r="AZ22" s="185">
        <v>6</v>
      </c>
      <c r="BA22" s="185"/>
      <c r="BB22" s="184">
        <v>6</v>
      </c>
      <c r="BC22" s="184"/>
      <c r="BD22" s="115"/>
      <c r="BE22" s="116">
        <v>13</v>
      </c>
      <c r="BF22" s="117">
        <v>15</v>
      </c>
      <c r="BG22" s="116">
        <v>16</v>
      </c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</row>
    <row r="23" spans="2:75" s="25" customFormat="1" ht="12.75" customHeight="1">
      <c r="B23" s="81"/>
      <c r="C23" s="178" t="s">
        <v>79</v>
      </c>
      <c r="D23" s="178"/>
      <c r="E23" s="178"/>
      <c r="F23" s="175">
        <f>$AW$34</f>
        <v>1.2893784192439863</v>
      </c>
      <c r="G23" s="175"/>
      <c r="H23" s="85"/>
      <c r="I23" s="2"/>
      <c r="J23" s="63"/>
      <c r="K23" s="62"/>
      <c r="L23" s="38">
        <v>840</v>
      </c>
      <c r="M23" s="62"/>
      <c r="O23" s="40" t="s">
        <v>52</v>
      </c>
      <c r="P23" s="2"/>
      <c r="U23" s="37"/>
      <c r="V23" s="2"/>
      <c r="W23" s="2"/>
      <c r="X23" s="2"/>
      <c r="Y23" s="178" t="s">
        <v>82</v>
      </c>
      <c r="Z23" s="178"/>
      <c r="AA23" s="178"/>
      <c r="AB23" s="175">
        <f>$AW$34</f>
        <v>1.2893784192439863</v>
      </c>
      <c r="AC23" s="201"/>
      <c r="AD23" s="2"/>
      <c r="AE23" s="94"/>
      <c r="AF23" s="38">
        <v>493</v>
      </c>
      <c r="AG23" s="61"/>
      <c r="AH23" s="128"/>
      <c r="AI23" s="12"/>
      <c r="AJ23" s="40" t="s">
        <v>52</v>
      </c>
      <c r="AL23" s="63"/>
      <c r="AM23" s="21"/>
      <c r="AP23" s="193" t="s">
        <v>87</v>
      </c>
      <c r="AQ23" s="194"/>
      <c r="AR23" s="194"/>
      <c r="AS23" s="195"/>
      <c r="AT23" s="184">
        <v>9</v>
      </c>
      <c r="AU23" s="184"/>
      <c r="AV23" s="185">
        <v>30</v>
      </c>
      <c r="AW23" s="185"/>
      <c r="AX23" s="184">
        <v>30</v>
      </c>
      <c r="AY23" s="184"/>
      <c r="AZ23" s="185">
        <v>50</v>
      </c>
      <c r="BA23" s="185"/>
      <c r="BB23" s="184">
        <v>90</v>
      </c>
      <c r="BC23" s="184"/>
      <c r="BD23" s="115"/>
      <c r="BE23" s="116">
        <v>130</v>
      </c>
      <c r="BF23" s="117">
        <v>150</v>
      </c>
      <c r="BG23" s="116">
        <v>190</v>
      </c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</row>
    <row r="24" spans="2:75" s="25" customFormat="1" ht="12.75" customHeight="1">
      <c r="B24" s="81"/>
      <c r="C24" s="42" t="s">
        <v>50</v>
      </c>
      <c r="D24" s="177">
        <v>1.3</v>
      </c>
      <c r="E24" s="177"/>
      <c r="F24" s="176"/>
      <c r="G24" s="176"/>
      <c r="H24" s="44"/>
      <c r="I24" s="46"/>
      <c r="J24" s="75"/>
      <c r="K24" s="89"/>
      <c r="L24" s="38">
        <v>180</v>
      </c>
      <c r="M24" s="62"/>
      <c r="O24" s="40" t="s">
        <v>51</v>
      </c>
      <c r="P24" s="2"/>
      <c r="U24" s="37"/>
      <c r="V24" s="2"/>
      <c r="W24" s="2"/>
      <c r="X24" s="2"/>
      <c r="Y24" s="45" t="s">
        <v>50</v>
      </c>
      <c r="Z24" s="121">
        <v>1.3</v>
      </c>
      <c r="AA24" s="147"/>
      <c r="AB24" s="202"/>
      <c r="AC24" s="202"/>
      <c r="AD24" s="44"/>
      <c r="AE24" s="132"/>
      <c r="AF24" s="38">
        <v>153</v>
      </c>
      <c r="AG24" s="61"/>
      <c r="AH24" s="128"/>
      <c r="AI24" s="12"/>
      <c r="AJ24" s="40" t="s">
        <v>51</v>
      </c>
      <c r="AL24" s="63"/>
      <c r="AM24" s="21"/>
      <c r="AP24" s="193" t="s">
        <v>89</v>
      </c>
      <c r="AQ24" s="194"/>
      <c r="AR24" s="194"/>
      <c r="AS24" s="195"/>
      <c r="AT24" s="181">
        <f>AT23/AT22</f>
        <v>6</v>
      </c>
      <c r="AU24" s="181"/>
      <c r="AV24" s="180">
        <f>AV23/AV22</f>
        <v>6</v>
      </c>
      <c r="AW24" s="180"/>
      <c r="AX24" s="181">
        <f>AX23/AX22</f>
        <v>7.5</v>
      </c>
      <c r="AY24" s="181"/>
      <c r="AZ24" s="180">
        <f>AZ23/AZ22</f>
        <v>8.3333333333333339</v>
      </c>
      <c r="BA24" s="180"/>
      <c r="BB24" s="181">
        <f>BB23/BB22</f>
        <v>15</v>
      </c>
      <c r="BC24" s="181"/>
      <c r="BD24" s="118"/>
      <c r="BE24" s="119">
        <f>BE23/BE22</f>
        <v>10</v>
      </c>
      <c r="BF24" s="120">
        <f>BF23/BF22</f>
        <v>10</v>
      </c>
      <c r="BG24" s="119">
        <f>BG23/BG22</f>
        <v>11.875</v>
      </c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</row>
    <row r="25" spans="2:75" s="25" customFormat="1" ht="12.75" customHeight="1">
      <c r="B25" s="81"/>
      <c r="C25" s="48"/>
      <c r="D25" s="49"/>
      <c r="E25" s="85"/>
      <c r="F25" s="58"/>
      <c r="G25" s="58"/>
      <c r="H25" s="85"/>
      <c r="I25" s="21"/>
      <c r="J25" s="63"/>
      <c r="K25" s="62"/>
      <c r="L25" s="61"/>
      <c r="M25" s="56">
        <f>IF(M27&gt;$AW$35*0.9,IF(M26&gt;$AW$36*0.9,3,2),IF(M26&gt;$AW$36*0.9,1,0))</f>
        <v>3</v>
      </c>
      <c r="O25" s="63"/>
      <c r="P25" s="2"/>
      <c r="U25" s="57"/>
      <c r="V25" s="18"/>
      <c r="W25" s="18"/>
      <c r="X25" s="18"/>
      <c r="Y25" s="18"/>
      <c r="Z25" s="18"/>
      <c r="AA25" s="18"/>
      <c r="AB25" s="18"/>
      <c r="AC25" s="2"/>
      <c r="AD25" s="2"/>
      <c r="AE25" s="66"/>
      <c r="AF25" s="62"/>
      <c r="AG25" s="36">
        <f>IF(AG27&gt;$AW$35*0.9,IF(AG26&gt;$AW$36*0.9,3,2),IF(AG26&gt;$AW$36*0.9,1,0))</f>
        <v>3</v>
      </c>
      <c r="AH25" s="128"/>
      <c r="AI25" s="63"/>
      <c r="AJ25" s="63"/>
      <c r="AL25" s="63"/>
      <c r="AM25" s="21"/>
      <c r="AP25" s="81"/>
      <c r="AQ25" s="81"/>
      <c r="AR25" s="81"/>
      <c r="AS25" s="81"/>
      <c r="AT25" s="81"/>
      <c r="AU25" s="81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</row>
    <row r="26" spans="2:75" s="25" customFormat="1" ht="12.75" customHeight="1">
      <c r="B26" s="81"/>
      <c r="C26" s="178" t="s">
        <v>80</v>
      </c>
      <c r="D26" s="178"/>
      <c r="E26" s="178"/>
      <c r="F26" s="175">
        <f>$AW$34</f>
        <v>1.2893784192439863</v>
      </c>
      <c r="G26" s="175"/>
      <c r="H26" s="85"/>
      <c r="I26" s="85"/>
      <c r="J26" s="63"/>
      <c r="K26" s="62"/>
      <c r="L26" s="61"/>
      <c r="M26" s="38">
        <v>1000</v>
      </c>
      <c r="O26" s="40" t="s">
        <v>52</v>
      </c>
      <c r="P26" s="2"/>
      <c r="U26" s="57"/>
      <c r="V26" s="2"/>
      <c r="W26" s="2"/>
      <c r="X26" s="2"/>
      <c r="Y26" s="178" t="s">
        <v>98</v>
      </c>
      <c r="Z26" s="178"/>
      <c r="AA26" s="178"/>
      <c r="AB26" s="175">
        <f>$AW$34</f>
        <v>1.2893784192439863</v>
      </c>
      <c r="AC26" s="201"/>
      <c r="AD26" s="2"/>
      <c r="AE26" s="61"/>
      <c r="AF26" s="62"/>
      <c r="AG26" s="38">
        <v>680</v>
      </c>
      <c r="AH26" s="128"/>
      <c r="AI26" s="63"/>
      <c r="AJ26" s="40" t="s">
        <v>52</v>
      </c>
      <c r="AL26" s="63"/>
      <c r="AM26" s="21"/>
      <c r="AP26" s="167" t="s">
        <v>101</v>
      </c>
      <c r="AQ26" s="165"/>
      <c r="AR26" s="165"/>
      <c r="AS26" s="165"/>
      <c r="AT26" s="165"/>
      <c r="AU26" s="165"/>
      <c r="AV26" s="166"/>
      <c r="AW26" s="166"/>
      <c r="AX26" s="166"/>
      <c r="AY26" s="166"/>
      <c r="AZ26" s="166"/>
      <c r="BA26" s="166"/>
      <c r="BB26" s="166"/>
      <c r="BC26" s="166"/>
      <c r="BD26" s="166"/>
      <c r="BE26" s="166"/>
      <c r="BF26" s="166"/>
      <c r="BG26" s="166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</row>
    <row r="27" spans="2:75" s="25" customFormat="1" ht="12.75" customHeight="1">
      <c r="B27" s="81"/>
      <c r="C27" s="42" t="s">
        <v>50</v>
      </c>
      <c r="D27" s="177">
        <v>1.5</v>
      </c>
      <c r="E27" s="177"/>
      <c r="F27" s="176"/>
      <c r="G27" s="176"/>
      <c r="H27" s="44"/>
      <c r="I27" s="44"/>
      <c r="J27" s="75"/>
      <c r="K27" s="90"/>
      <c r="L27" s="91"/>
      <c r="M27" s="38">
        <v>200</v>
      </c>
      <c r="O27" s="40" t="s">
        <v>51</v>
      </c>
      <c r="P27" s="2"/>
      <c r="S27"/>
      <c r="U27" s="57"/>
      <c r="V27" s="2"/>
      <c r="W27" s="2"/>
      <c r="X27" s="2"/>
      <c r="Y27" s="45" t="s">
        <v>50</v>
      </c>
      <c r="Z27" s="121">
        <v>1.8</v>
      </c>
      <c r="AA27" s="147"/>
      <c r="AB27" s="202"/>
      <c r="AC27" s="202"/>
      <c r="AD27" s="44"/>
      <c r="AE27" s="133"/>
      <c r="AF27" s="89"/>
      <c r="AG27" s="38">
        <v>182</v>
      </c>
      <c r="AH27" s="128"/>
      <c r="AI27" s="63"/>
      <c r="AJ27" s="40" t="s">
        <v>51</v>
      </c>
      <c r="AL27" s="63"/>
      <c r="AM27" s="21"/>
      <c r="AP27" s="165"/>
      <c r="AQ27" s="165"/>
      <c r="AR27" s="165"/>
      <c r="AS27" s="165"/>
      <c r="AT27" s="165"/>
      <c r="AU27" s="165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</row>
    <row r="28" spans="2:75" s="25" customFormat="1" ht="12.75" customHeight="1">
      <c r="B28" s="81"/>
      <c r="C28" s="81"/>
      <c r="D28" s="81"/>
      <c r="E28" s="28"/>
      <c r="F28" s="28"/>
      <c r="G28" s="28"/>
      <c r="H28" s="28"/>
      <c r="J28" s="32"/>
      <c r="K28" s="31"/>
      <c r="L28" s="30"/>
      <c r="M28" s="31"/>
      <c r="O28" s="26"/>
      <c r="U28" s="81"/>
      <c r="V28" s="81"/>
      <c r="W28" s="81"/>
      <c r="X28" s="81"/>
      <c r="Y28" s="52"/>
      <c r="Z28" s="49"/>
      <c r="AA28" s="49"/>
      <c r="AB28" s="59"/>
      <c r="AC28" s="59"/>
      <c r="AD28" s="11"/>
      <c r="AE28" s="127"/>
      <c r="AF28" s="92"/>
      <c r="AG28" s="94"/>
      <c r="AH28" s="96"/>
      <c r="AI28" s="32"/>
      <c r="AK28" s="26"/>
      <c r="AL28" s="28"/>
      <c r="AM28" s="28"/>
      <c r="AP28" s="165"/>
      <c r="AQ28" s="165"/>
      <c r="AR28" s="165"/>
      <c r="AS28" s="165"/>
      <c r="AT28" s="165"/>
      <c r="AU28" s="165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</row>
    <row r="29" spans="2:75" s="25" customFormat="1" ht="12.75" customHeight="1">
      <c r="B29" s="123"/>
      <c r="C29" s="123"/>
      <c r="D29" s="123"/>
      <c r="E29" s="28"/>
      <c r="F29" s="28"/>
      <c r="G29" s="28"/>
      <c r="H29" s="28"/>
      <c r="J29" s="32"/>
      <c r="K29" s="31"/>
      <c r="L29" s="30"/>
      <c r="M29" s="31"/>
      <c r="O29" s="26"/>
      <c r="U29" s="123"/>
      <c r="V29" s="123"/>
      <c r="W29" s="123"/>
      <c r="X29" s="123"/>
      <c r="Y29" s="52"/>
      <c r="Z29" s="49"/>
      <c r="AA29" s="49"/>
      <c r="AB29" s="122"/>
      <c r="AC29" s="122"/>
      <c r="AD29" s="124"/>
      <c r="AE29" s="127"/>
      <c r="AF29" s="92"/>
      <c r="AG29" s="94"/>
      <c r="AH29" s="96"/>
      <c r="AI29" s="32"/>
      <c r="AK29" s="26"/>
      <c r="AL29" s="28"/>
      <c r="AM29" s="28"/>
      <c r="AP29" s="165"/>
      <c r="AQ29" s="165"/>
      <c r="AR29" s="165"/>
      <c r="AS29" s="165"/>
      <c r="AT29" s="165"/>
      <c r="AU29" s="165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28"/>
      <c r="BI29" s="28"/>
      <c r="BJ29" s="28"/>
      <c r="BK29" s="28"/>
      <c r="BL29" s="28"/>
      <c r="BM29" s="28"/>
      <c r="BN29" s="28"/>
      <c r="BO29" s="28"/>
      <c r="BP29" s="28"/>
      <c r="BQ29" s="28"/>
      <c r="BR29" s="28"/>
      <c r="BS29" s="28"/>
      <c r="BT29" s="28"/>
      <c r="BU29" s="28"/>
      <c r="BV29" s="28"/>
      <c r="BW29" s="28"/>
    </row>
    <row r="30" spans="2:75" s="25" customFormat="1" ht="12.75" customHeight="1">
      <c r="B30" s="123"/>
      <c r="C30" s="123"/>
      <c r="D30" s="123"/>
      <c r="E30" s="28"/>
      <c r="F30" s="28"/>
      <c r="G30" s="28"/>
      <c r="H30" s="28"/>
      <c r="J30" s="32"/>
      <c r="K30" s="31"/>
      <c r="L30" s="30"/>
      <c r="M30" s="31"/>
      <c r="O30" s="26"/>
      <c r="U30" s="123"/>
      <c r="V30" s="123"/>
      <c r="W30" s="123"/>
      <c r="X30" s="123"/>
      <c r="Y30" s="52"/>
      <c r="Z30" s="49"/>
      <c r="AA30" s="49"/>
      <c r="AB30" s="122"/>
      <c r="AC30" s="122"/>
      <c r="AD30" s="124"/>
      <c r="AE30" s="127"/>
      <c r="AF30" s="92"/>
      <c r="AG30" s="94"/>
      <c r="AH30" s="96"/>
      <c r="AI30" s="32"/>
      <c r="AK30" s="26"/>
      <c r="AL30" s="28"/>
      <c r="AM30" s="28"/>
      <c r="AP30" s="165"/>
      <c r="AQ30" s="165"/>
      <c r="AR30" s="165"/>
      <c r="AS30" s="165"/>
      <c r="AT30" s="165"/>
      <c r="AU30" s="165"/>
      <c r="AV30" s="166"/>
      <c r="AW30" s="166"/>
      <c r="AX30" s="166"/>
      <c r="AY30" s="166"/>
      <c r="AZ30" s="166"/>
      <c r="BA30" s="166"/>
      <c r="BB30" s="166"/>
      <c r="BC30" s="166"/>
      <c r="BD30" s="166"/>
      <c r="BE30" s="166"/>
      <c r="BF30" s="166"/>
      <c r="BG30" s="166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</row>
    <row r="31" spans="2:75" s="25" customFormat="1" ht="12.75" customHeight="1">
      <c r="B31" s="29"/>
      <c r="C31" s="86"/>
      <c r="D31" s="28"/>
      <c r="E31" s="28"/>
      <c r="F31" s="28"/>
      <c r="G31" s="28"/>
      <c r="H31" s="28"/>
      <c r="J31" s="32"/>
      <c r="K31" s="31"/>
      <c r="L31" s="30"/>
      <c r="M31" s="31"/>
      <c r="N31" s="32"/>
      <c r="U31" s="29"/>
      <c r="V31" s="29"/>
      <c r="W31" s="29"/>
      <c r="X31" s="29"/>
      <c r="Y31" s="178"/>
      <c r="Z31" s="178"/>
      <c r="AA31" s="178"/>
      <c r="AB31" s="68"/>
      <c r="AC31" s="68"/>
      <c r="AD31" s="12"/>
      <c r="AE31" s="94"/>
      <c r="AF31" s="92"/>
      <c r="AG31" s="94"/>
      <c r="AH31" s="96"/>
      <c r="AI31" s="28"/>
      <c r="AJ31" s="28"/>
      <c r="AK31" s="28"/>
      <c r="AL31" s="28"/>
      <c r="AM31" s="28"/>
      <c r="AN31" s="21"/>
      <c r="AO31" s="21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</row>
    <row r="32" spans="2:75" s="25" customFormat="1" ht="19.5" customHeight="1">
      <c r="B32" s="192" t="s">
        <v>91</v>
      </c>
      <c r="C32" s="192"/>
      <c r="D32" s="192"/>
      <c r="E32" s="22"/>
      <c r="F32" s="22"/>
      <c r="G32" s="22"/>
      <c r="H32" s="22"/>
      <c r="I32" s="23"/>
      <c r="J32" s="24">
        <v>13</v>
      </c>
      <c r="K32" s="24">
        <v>19</v>
      </c>
      <c r="L32" s="24">
        <v>26</v>
      </c>
      <c r="M32" s="24">
        <v>35</v>
      </c>
      <c r="N32" s="63"/>
      <c r="O32" s="26" t="s">
        <v>56</v>
      </c>
      <c r="U32" s="192" t="s">
        <v>96</v>
      </c>
      <c r="V32" s="192"/>
      <c r="W32" s="192"/>
      <c r="X32" s="192"/>
      <c r="Y32" s="192"/>
      <c r="Z32" s="192"/>
      <c r="AA32" s="65"/>
      <c r="AB32" s="65"/>
      <c r="AC32" s="23"/>
      <c r="AD32" s="23"/>
      <c r="AE32" s="24">
        <v>13</v>
      </c>
      <c r="AF32" s="24">
        <v>19</v>
      </c>
      <c r="AG32" s="24">
        <v>26</v>
      </c>
      <c r="AH32" s="24">
        <v>35</v>
      </c>
      <c r="AJ32" s="26" t="s">
        <v>56</v>
      </c>
      <c r="AK32" s="63"/>
      <c r="AM32" s="28"/>
      <c r="AN32" s="21"/>
      <c r="AO32" s="21"/>
      <c r="AP32" s="227" t="s">
        <v>90</v>
      </c>
      <c r="AQ32" s="227"/>
      <c r="AR32" s="227"/>
      <c r="AS32" s="227"/>
      <c r="AT32" s="227"/>
      <c r="AU32" s="227"/>
      <c r="AV32" s="164"/>
      <c r="AW32" s="164"/>
      <c r="AX32" s="164"/>
      <c r="AY32" s="164"/>
      <c r="AZ32" s="164"/>
      <c r="BA32" s="164"/>
      <c r="BB32" s="164"/>
      <c r="BC32" s="164"/>
      <c r="BD32" s="164"/>
      <c r="BE32" s="164"/>
      <c r="BF32" s="164"/>
      <c r="BG32" s="164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</row>
    <row r="33" spans="2:75" s="25" customFormat="1" ht="15">
      <c r="B33" s="29"/>
      <c r="C33" s="29"/>
      <c r="D33" s="29"/>
      <c r="E33" s="29"/>
      <c r="F33" s="29"/>
      <c r="G33" s="29"/>
      <c r="H33" s="29"/>
      <c r="I33" s="29"/>
      <c r="J33" s="126"/>
      <c r="K33" s="31"/>
      <c r="L33" s="30"/>
      <c r="M33" s="31"/>
      <c r="N33" s="63"/>
      <c r="O33" s="26"/>
      <c r="P33"/>
      <c r="U33" s="81"/>
      <c r="V33" s="63"/>
      <c r="W33" s="81"/>
      <c r="X33" s="18"/>
      <c r="Y33" s="60"/>
      <c r="Z33" s="60"/>
      <c r="AA33" s="18"/>
      <c r="AB33" s="18"/>
      <c r="AE33" s="30"/>
      <c r="AF33" s="62"/>
      <c r="AG33" s="61"/>
      <c r="AH33" s="62"/>
      <c r="AJ33" s="26"/>
      <c r="AK33" s="63"/>
      <c r="AM33" s="28"/>
      <c r="AN33" s="21"/>
      <c r="AO33" s="21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</row>
    <row r="34" spans="2:75" s="25" customFormat="1" ht="12.75" customHeight="1">
      <c r="B34" s="29"/>
      <c r="C34" s="86" t="s">
        <v>81</v>
      </c>
      <c r="D34" s="29"/>
      <c r="E34" s="29"/>
      <c r="F34" s="29"/>
      <c r="G34" s="29"/>
      <c r="H34" s="29"/>
      <c r="I34" s="29"/>
      <c r="J34" s="126"/>
      <c r="K34" s="31"/>
      <c r="L34" s="30"/>
      <c r="M34" s="31"/>
      <c r="N34" s="29"/>
      <c r="O34" s="29"/>
      <c r="P34" s="29"/>
      <c r="Q34" s="29"/>
      <c r="R34" s="29"/>
      <c r="S34" s="29"/>
      <c r="T34" s="29"/>
      <c r="U34" s="81"/>
      <c r="W34" s="81"/>
      <c r="X34" s="18"/>
      <c r="Y34" s="86" t="s">
        <v>81</v>
      </c>
      <c r="Z34" s="60"/>
      <c r="AA34" s="18"/>
      <c r="AB34" s="18"/>
      <c r="AE34" s="30"/>
      <c r="AF34" s="62"/>
      <c r="AG34" s="61"/>
      <c r="AH34" s="62"/>
      <c r="AJ34" s="26"/>
      <c r="AK34" s="63"/>
      <c r="AM34" s="28"/>
      <c r="AN34" s="21"/>
      <c r="AO34" s="21"/>
      <c r="AP34" s="110" t="s">
        <v>37</v>
      </c>
      <c r="AQ34" s="109"/>
      <c r="AR34" s="109"/>
      <c r="AS34" s="109"/>
      <c r="AT34" s="109"/>
      <c r="AU34" s="104"/>
      <c r="AV34" s="104"/>
      <c r="AW34" s="211">
        <f>Admin!G17</f>
        <v>1.2893784192439863</v>
      </c>
      <c r="AX34" s="211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</row>
    <row r="35" spans="2:75" s="25" customFormat="1" ht="12.75" customHeight="1">
      <c r="B35" s="81"/>
      <c r="C35" s="81"/>
      <c r="D35" s="81"/>
      <c r="E35" s="81"/>
      <c r="F35" s="81"/>
      <c r="G35" s="81"/>
      <c r="H35" s="81"/>
      <c r="I35" s="81"/>
      <c r="J35" s="36">
        <f>IF(J37&gt;$AW$35*0.9,IF(J36&gt;$AW$36*0.9,3,2),IF(J36&gt;$AW$36*0.9,1,0))</f>
        <v>2</v>
      </c>
      <c r="K35" s="128"/>
      <c r="L35" s="61"/>
      <c r="M35" s="62"/>
      <c r="N35" s="63"/>
      <c r="O35" s="63"/>
      <c r="U35" s="81"/>
      <c r="V35" s="81"/>
      <c r="W35" s="81"/>
      <c r="X35" s="18"/>
      <c r="Y35" s="60"/>
      <c r="Z35" s="60"/>
      <c r="AA35" s="18"/>
      <c r="AB35" s="18"/>
      <c r="AE35" s="36">
        <f>IF(AE37&gt;$AW$35*0.9,IF(AE36&gt;$AW$36*0.9,3,2),IF(AE36&gt;$AW$36*0.9,1,0))</f>
        <v>2</v>
      </c>
      <c r="AF35" s="82"/>
      <c r="AG35" s="61"/>
      <c r="AH35" s="62"/>
      <c r="AJ35" s="26"/>
      <c r="AK35" s="63"/>
      <c r="AM35" s="28"/>
      <c r="AN35" s="21"/>
      <c r="AO35"/>
      <c r="AP35" s="110" t="s">
        <v>49</v>
      </c>
      <c r="AQ35" s="109"/>
      <c r="AR35" s="109"/>
      <c r="AS35" s="109"/>
      <c r="AT35" s="109"/>
      <c r="AU35" s="104"/>
      <c r="AV35" s="104"/>
      <c r="AW35" s="212">
        <f>INT(Admin!O19)</f>
        <v>139</v>
      </c>
      <c r="AX35" s="212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</row>
    <row r="36" spans="2:75" ht="12.75" customHeight="1">
      <c r="B36" s="37"/>
      <c r="C36" s="178" t="s">
        <v>93</v>
      </c>
      <c r="D36" s="178"/>
      <c r="E36" s="178"/>
      <c r="F36" s="175">
        <f>$AW$34</f>
        <v>1.2893784192439863</v>
      </c>
      <c r="G36" s="201"/>
      <c r="I36" s="1"/>
      <c r="J36" s="38">
        <v>493</v>
      </c>
      <c r="K36" s="158"/>
      <c r="L36" s="61"/>
      <c r="M36" s="62"/>
      <c r="N36" s="63"/>
      <c r="O36" s="40" t="s">
        <v>52</v>
      </c>
      <c r="U36" s="81"/>
      <c r="Y36" s="178" t="s">
        <v>82</v>
      </c>
      <c r="Z36" s="178"/>
      <c r="AA36" s="178"/>
      <c r="AB36" s="175">
        <f>$AW$34</f>
        <v>1.2893784192439863</v>
      </c>
      <c r="AC36" s="201"/>
      <c r="AE36" s="38">
        <v>493</v>
      </c>
      <c r="AF36" s="62"/>
      <c r="AG36" s="61"/>
      <c r="AH36" s="62"/>
      <c r="AI36" s="25"/>
      <c r="AJ36" s="153" t="s">
        <v>52</v>
      </c>
      <c r="AK36" s="63"/>
      <c r="AM36" s="124"/>
      <c r="AN36" s="21"/>
      <c r="AO36" s="21"/>
      <c r="AP36" s="110" t="s">
        <v>38</v>
      </c>
      <c r="AQ36" s="109"/>
      <c r="AR36" s="109"/>
      <c r="AS36" s="109"/>
      <c r="AT36" s="109"/>
      <c r="AU36" s="104"/>
      <c r="AV36" s="104"/>
      <c r="AW36" s="212">
        <f>INT(Admin!P17*60)</f>
        <v>600</v>
      </c>
      <c r="AX36" s="212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</row>
    <row r="37" spans="2:75" ht="12.75" customHeight="1">
      <c r="B37" s="37"/>
      <c r="C37" s="45" t="s">
        <v>50</v>
      </c>
      <c r="D37" s="121">
        <v>1</v>
      </c>
      <c r="E37" s="147"/>
      <c r="F37" s="202"/>
      <c r="G37" s="202"/>
      <c r="H37" s="157"/>
      <c r="I37" s="74"/>
      <c r="J37" s="38">
        <v>135</v>
      </c>
      <c r="K37" s="158"/>
      <c r="L37" s="61"/>
      <c r="M37" s="62"/>
      <c r="N37" s="63"/>
      <c r="O37" s="40" t="s">
        <v>51</v>
      </c>
      <c r="U37" s="57"/>
      <c r="Y37" s="45" t="s">
        <v>50</v>
      </c>
      <c r="Z37" s="177">
        <v>1.8</v>
      </c>
      <c r="AA37" s="177"/>
      <c r="AB37" s="202"/>
      <c r="AC37" s="202"/>
      <c r="AD37" s="74"/>
      <c r="AE37" s="38">
        <v>182</v>
      </c>
      <c r="AF37" s="62"/>
      <c r="AG37" s="61"/>
      <c r="AH37" s="62"/>
      <c r="AI37" s="63"/>
      <c r="AJ37" s="153" t="s">
        <v>51</v>
      </c>
      <c r="AK37" s="63"/>
      <c r="AM37" s="124"/>
      <c r="AN37" s="21"/>
      <c r="AO37" s="21"/>
      <c r="AP37" s="108" t="s">
        <v>39</v>
      </c>
      <c r="AQ37" s="109"/>
      <c r="AR37" s="109"/>
      <c r="AS37" s="109"/>
      <c r="AT37" s="109"/>
      <c r="AU37" s="104"/>
      <c r="AV37" s="104"/>
      <c r="AW37" s="212">
        <f>INT(Admin!I17)</f>
        <v>169</v>
      </c>
      <c r="AX37" s="212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</row>
    <row r="38" spans="2:75" ht="12.75" customHeight="1">
      <c r="B38" s="47"/>
      <c r="C38" s="1"/>
      <c r="D38" s="1"/>
      <c r="E38" s="1"/>
      <c r="F38" s="1"/>
      <c r="G38" s="1"/>
      <c r="H38" s="1"/>
      <c r="I38" s="1"/>
      <c r="J38" s="1"/>
      <c r="K38" s="98">
        <f>IF(K40&gt;$AW$35*0.9,IF(K39&gt;$AW$36*0.9,3,2),IF(K39&gt;$AW$36*0.9,1,0))</f>
        <v>2</v>
      </c>
      <c r="L38" s="159"/>
      <c r="M38" s="62"/>
      <c r="N38" s="63"/>
      <c r="O38" s="63"/>
      <c r="U38" s="57"/>
      <c r="V38" s="18"/>
      <c r="W38" s="18"/>
      <c r="X38" s="18"/>
      <c r="Y38" s="60"/>
      <c r="Z38" s="60"/>
      <c r="AA38" s="18"/>
      <c r="AB38" s="18"/>
      <c r="AE38" s="30"/>
      <c r="AF38" s="56">
        <f>IF(AF40&gt;$AW$35*0.9,IF(AF39&gt;$AW$36*0.9,3,2),IF(AF39&gt;$AW$36*0.9,1,0))</f>
        <v>2</v>
      </c>
      <c r="AG38" s="61"/>
      <c r="AH38" s="62"/>
      <c r="AI38" s="63"/>
      <c r="AJ38" s="63"/>
      <c r="AK38" s="63"/>
      <c r="AM38" s="124"/>
      <c r="AN38" s="11"/>
      <c r="AO38" s="11"/>
      <c r="AP38" s="108" t="s">
        <v>44</v>
      </c>
      <c r="AQ38" s="109"/>
      <c r="AR38" s="109"/>
      <c r="AS38" s="109"/>
      <c r="AT38" s="109"/>
      <c r="AU38" s="104"/>
      <c r="AV38" s="104"/>
      <c r="AW38" s="212">
        <f>AW37-AW35</f>
        <v>30</v>
      </c>
      <c r="AX38" s="212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</row>
    <row r="39" spans="2:75" ht="12.75" customHeight="1">
      <c r="B39" s="57"/>
      <c r="C39" s="151" t="s">
        <v>82</v>
      </c>
      <c r="D39" s="151"/>
      <c r="E39" s="129"/>
      <c r="F39" s="175">
        <f>$AW$34</f>
        <v>1.2893784192439863</v>
      </c>
      <c r="G39" s="175"/>
      <c r="H39" s="148"/>
      <c r="I39" s="11"/>
      <c r="J39" s="12"/>
      <c r="K39" s="152">
        <v>493</v>
      </c>
      <c r="L39" s="159"/>
      <c r="M39" s="62"/>
      <c r="N39" s="63"/>
      <c r="O39" s="153" t="s">
        <v>52</v>
      </c>
      <c r="U39" s="37"/>
      <c r="Y39" s="220" t="s">
        <v>82</v>
      </c>
      <c r="Z39" s="220"/>
      <c r="AA39" s="220"/>
      <c r="AB39" s="175">
        <f>$AW$34</f>
        <v>1.2893784192439863</v>
      </c>
      <c r="AC39" s="201"/>
      <c r="AD39" s="154"/>
      <c r="AE39" s="30"/>
      <c r="AF39" s="152">
        <v>493</v>
      </c>
      <c r="AG39" s="61"/>
      <c r="AH39" s="62"/>
      <c r="AI39" s="63"/>
      <c r="AJ39" s="153" t="s">
        <v>52</v>
      </c>
      <c r="AK39" s="63"/>
      <c r="AM39" s="124"/>
      <c r="AN39" s="11"/>
      <c r="AO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</row>
    <row r="40" spans="2:75" ht="12.75" customHeight="1">
      <c r="B40" s="57"/>
      <c r="C40" s="150" t="s">
        <v>50</v>
      </c>
      <c r="D40" s="160">
        <v>1</v>
      </c>
      <c r="E40" s="147"/>
      <c r="F40" s="176"/>
      <c r="G40" s="176"/>
      <c r="H40" s="149"/>
      <c r="I40" s="44"/>
      <c r="J40" s="74"/>
      <c r="K40" s="152">
        <v>135</v>
      </c>
      <c r="L40" s="159"/>
      <c r="M40" s="62"/>
      <c r="N40" s="63"/>
      <c r="O40" s="153" t="s">
        <v>51</v>
      </c>
      <c r="U40" s="37"/>
      <c r="Y40" s="155" t="s">
        <v>50</v>
      </c>
      <c r="Z40" s="203">
        <v>1.8</v>
      </c>
      <c r="AA40" s="203"/>
      <c r="AB40" s="202"/>
      <c r="AC40" s="202"/>
      <c r="AD40" s="156"/>
      <c r="AE40" s="171"/>
      <c r="AF40" s="152">
        <v>182</v>
      </c>
      <c r="AG40" s="61"/>
      <c r="AH40" s="62"/>
      <c r="AI40" s="63"/>
      <c r="AJ40" s="153" t="s">
        <v>51</v>
      </c>
      <c r="AK40" s="63"/>
      <c r="AM40" s="124"/>
      <c r="AN40" s="11"/>
      <c r="AO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</row>
    <row r="41" spans="2:75" ht="12.75" customHeight="1">
      <c r="B41" s="57"/>
      <c r="C41" s="1"/>
      <c r="D41" s="1"/>
      <c r="E41" s="1"/>
      <c r="F41" s="1"/>
      <c r="G41" s="1"/>
      <c r="H41" s="1"/>
      <c r="I41" s="1"/>
      <c r="J41" s="1"/>
      <c r="K41" s="1"/>
      <c r="L41" s="36">
        <f>IF(L43&gt;$AW$35*0.9,IF(L42&gt;$AW$36*0.9,3,2),IF(L42&gt;$AW$36*0.9,1,0))</f>
        <v>3</v>
      </c>
      <c r="M41" s="158"/>
      <c r="N41" s="63"/>
      <c r="O41" s="63"/>
      <c r="U41" s="57"/>
      <c r="V41" s="63"/>
      <c r="W41" s="63"/>
      <c r="X41" s="63"/>
      <c r="Y41" s="63"/>
      <c r="Z41" s="78"/>
      <c r="AA41" s="18"/>
      <c r="AB41" s="18"/>
      <c r="AE41" s="30"/>
      <c r="AF41" s="62"/>
      <c r="AG41" s="36">
        <f>IF(AG43&gt;$AW$35*0.9,IF(AG42&gt;$AW$36*0.9,3,2),IF(AG42&gt;$AW$36*0.9,1,0))</f>
        <v>3</v>
      </c>
      <c r="AH41" s="62"/>
      <c r="AI41" s="63"/>
      <c r="AJ41" s="63"/>
      <c r="AK41" s="63"/>
      <c r="AM41" s="124"/>
      <c r="AN41" s="11"/>
      <c r="AO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</row>
    <row r="42" spans="2:75" ht="12.75" customHeight="1">
      <c r="B42" s="57"/>
      <c r="C42" s="178" t="s">
        <v>94</v>
      </c>
      <c r="D42" s="178"/>
      <c r="E42" s="178"/>
      <c r="F42" s="175">
        <f>$AW$34</f>
        <v>1.2893784192439863</v>
      </c>
      <c r="G42" s="175"/>
      <c r="H42" s="11"/>
      <c r="J42" s="63"/>
      <c r="K42" s="63"/>
      <c r="L42" s="38">
        <v>840</v>
      </c>
      <c r="M42" s="158"/>
      <c r="N42" s="63"/>
      <c r="O42" s="40" t="s">
        <v>52</v>
      </c>
      <c r="U42" s="57"/>
      <c r="Y42" s="178" t="s">
        <v>94</v>
      </c>
      <c r="Z42" s="178"/>
      <c r="AA42" s="178"/>
      <c r="AB42" s="175">
        <f>$AW$34</f>
        <v>1.2893784192439863</v>
      </c>
      <c r="AC42" s="201"/>
      <c r="AE42" s="30"/>
      <c r="AF42" s="62"/>
      <c r="AG42" s="38">
        <v>840</v>
      </c>
      <c r="AH42" s="62"/>
      <c r="AI42" s="63"/>
      <c r="AJ42" s="40" t="s">
        <v>52</v>
      </c>
      <c r="AK42" s="63"/>
      <c r="AM42" s="124"/>
      <c r="AN42" s="11"/>
      <c r="AO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</row>
    <row r="43" spans="2:75" ht="12.75" customHeight="1">
      <c r="B43" s="57"/>
      <c r="C43" s="42" t="s">
        <v>50</v>
      </c>
      <c r="D43" s="121">
        <v>1.3</v>
      </c>
      <c r="E43" s="121"/>
      <c r="F43" s="176"/>
      <c r="G43" s="176"/>
      <c r="H43" s="44"/>
      <c r="I43" s="46"/>
      <c r="J43" s="75"/>
      <c r="K43" s="76"/>
      <c r="L43" s="38">
        <v>180</v>
      </c>
      <c r="M43" s="158"/>
      <c r="N43" s="63"/>
      <c r="O43" s="40" t="s">
        <v>51</v>
      </c>
      <c r="U43" s="57"/>
      <c r="Y43" s="45" t="s">
        <v>50</v>
      </c>
      <c r="Z43" s="43">
        <v>3</v>
      </c>
      <c r="AA43" s="43"/>
      <c r="AB43" s="202"/>
      <c r="AC43" s="202"/>
      <c r="AD43" s="44"/>
      <c r="AE43" s="172"/>
      <c r="AF43" s="89"/>
      <c r="AG43" s="38">
        <v>230</v>
      </c>
      <c r="AH43" s="62"/>
      <c r="AI43" s="63"/>
      <c r="AJ43" s="40" t="s">
        <v>51</v>
      </c>
      <c r="AK43" s="63"/>
      <c r="AM43" s="124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</row>
    <row r="44" spans="2:75" ht="12.75" customHeight="1">
      <c r="B44" s="57"/>
      <c r="C44" s="1"/>
      <c r="D44" s="1"/>
      <c r="E44" s="1"/>
      <c r="F44" s="1"/>
      <c r="G44" s="1"/>
      <c r="H44" s="1"/>
      <c r="I44" s="1"/>
      <c r="J44" s="1"/>
      <c r="K44" s="1"/>
      <c r="L44" s="1"/>
      <c r="M44" s="56">
        <f>IF(M46&gt;$AW$35*0.9,IF(M45&gt;$AW$36*0.9,3,2),IF(M45&gt;$AW$36*0.9,1,0))</f>
        <v>3</v>
      </c>
      <c r="N44" s="63"/>
      <c r="O44" s="40"/>
      <c r="U44" s="57"/>
      <c r="V44" s="77"/>
      <c r="W44" s="77"/>
      <c r="X44" s="77"/>
      <c r="Y44" s="77"/>
      <c r="Z44" s="77"/>
      <c r="AA44" s="63"/>
      <c r="AB44" s="63"/>
      <c r="AE44" s="30"/>
      <c r="AF44" s="62"/>
      <c r="AG44" s="30"/>
      <c r="AH44" s="56">
        <f>IF(AH46&gt;$AW$35*0.9,IF(AH45&gt;$AW$36*0.9,3,2),IF(AH45&gt;$AW$36*0.9,1,0))</f>
        <v>3</v>
      </c>
      <c r="AI44" s="63"/>
      <c r="AJ44" s="63"/>
      <c r="AK44" s="63"/>
      <c r="AL44" s="124"/>
      <c r="AM44" s="124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</row>
    <row r="45" spans="2:75" s="63" customFormat="1" ht="12.75" customHeight="1">
      <c r="B45" s="57"/>
      <c r="C45" s="178" t="s">
        <v>95</v>
      </c>
      <c r="D45" s="178"/>
      <c r="E45" s="178"/>
      <c r="F45" s="175">
        <f>$AW$34</f>
        <v>1.2893784192439863</v>
      </c>
      <c r="G45" s="175"/>
      <c r="H45" s="11"/>
      <c r="I45" s="11"/>
      <c r="M45" s="38">
        <v>960</v>
      </c>
      <c r="O45" s="40" t="s">
        <v>52</v>
      </c>
      <c r="U45" s="57"/>
      <c r="Y45" s="178" t="s">
        <v>95</v>
      </c>
      <c r="Z45" s="178"/>
      <c r="AA45" s="178"/>
      <c r="AB45" s="175">
        <f>$AW$34</f>
        <v>1.2893784192439863</v>
      </c>
      <c r="AC45" s="201"/>
      <c r="AE45" s="30"/>
      <c r="AF45" s="62"/>
      <c r="AG45" s="30"/>
      <c r="AH45" s="38">
        <v>960</v>
      </c>
      <c r="AJ45" s="40" t="s">
        <v>52</v>
      </c>
      <c r="AL45" s="18"/>
      <c r="AM45" s="18"/>
      <c r="AN45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</row>
    <row r="46" spans="2:75" s="63" customFormat="1" ht="15">
      <c r="C46" s="42" t="s">
        <v>50</v>
      </c>
      <c r="D46" s="121">
        <v>1.5</v>
      </c>
      <c r="E46" s="121"/>
      <c r="F46" s="176"/>
      <c r="G46" s="176"/>
      <c r="H46" s="44"/>
      <c r="I46" s="44"/>
      <c r="J46" s="75"/>
      <c r="K46" s="75"/>
      <c r="L46" s="76"/>
      <c r="M46" s="38">
        <v>200</v>
      </c>
      <c r="O46" s="40" t="s">
        <v>51</v>
      </c>
      <c r="U46" s="57"/>
      <c r="Y46" s="45" t="s">
        <v>50</v>
      </c>
      <c r="Z46" s="177">
        <v>4.8</v>
      </c>
      <c r="AA46" s="177"/>
      <c r="AB46" s="202"/>
      <c r="AC46" s="202"/>
      <c r="AD46" s="75"/>
      <c r="AE46" s="172"/>
      <c r="AF46" s="90"/>
      <c r="AG46" s="171"/>
      <c r="AH46" s="38">
        <v>273</v>
      </c>
      <c r="AJ46" s="40" t="s">
        <v>51</v>
      </c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</row>
    <row r="47" spans="2:75" s="63" customFormat="1" ht="19.5" customHeight="1">
      <c r="U47" s="37"/>
      <c r="V47" s="37"/>
      <c r="W47" s="37"/>
      <c r="X47" s="37"/>
      <c r="Y47" s="18"/>
      <c r="Z47" s="18"/>
      <c r="AA47" s="18"/>
      <c r="AB47" s="64"/>
      <c r="AC47" s="64"/>
      <c r="AD47" s="18"/>
      <c r="AE47" s="30"/>
      <c r="AF47" s="62"/>
      <c r="AG47" s="30"/>
      <c r="AH47" s="62"/>
      <c r="AI47" s="32"/>
      <c r="AJ47" s="25"/>
      <c r="AK47" s="26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</row>
    <row r="48" spans="2:75" s="63" customFormat="1" ht="19.5" customHeight="1">
      <c r="U48" s="37"/>
      <c r="V48" s="37"/>
      <c r="W48" s="37"/>
      <c r="X48" s="37"/>
      <c r="Y48" s="18"/>
      <c r="Z48" s="18"/>
      <c r="AA48" s="18"/>
      <c r="AB48" s="64"/>
      <c r="AC48" s="64"/>
      <c r="AD48" s="18"/>
      <c r="AE48" s="30"/>
      <c r="AF48" s="62"/>
      <c r="AG48" s="30"/>
      <c r="AH48" s="62"/>
      <c r="AI48" s="32"/>
      <c r="AJ48" s="25"/>
      <c r="AK48" s="26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</row>
    <row r="49" spans="2:75" s="63" customFormat="1" ht="19.5" customHeight="1">
      <c r="U49" s="37"/>
      <c r="V49" s="37"/>
      <c r="W49" s="37"/>
      <c r="X49" s="37"/>
      <c r="Y49" s="18"/>
      <c r="Z49" s="18"/>
      <c r="AA49" s="18"/>
      <c r="AB49" s="64"/>
      <c r="AC49" s="64"/>
      <c r="AD49" s="18"/>
      <c r="AE49" s="30"/>
      <c r="AF49" s="62"/>
      <c r="AG49" s="30"/>
      <c r="AH49" s="62"/>
      <c r="AI49" s="32"/>
      <c r="AJ49" s="25"/>
      <c r="AK49" s="26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</row>
    <row r="50" spans="2:75" s="63" customFormat="1" ht="19.5" customHeight="1"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U50" s="37"/>
      <c r="V50" s="37"/>
      <c r="W50" s="37"/>
      <c r="X50" s="37"/>
      <c r="Y50" s="18"/>
      <c r="Z50" s="18"/>
      <c r="AA50" s="18"/>
      <c r="AB50" s="64"/>
      <c r="AC50" s="64"/>
      <c r="AD50" s="18"/>
      <c r="AE50" s="30"/>
      <c r="AF50" s="62"/>
      <c r="AG50" s="30"/>
      <c r="AH50" s="62"/>
      <c r="AI50" s="32"/>
      <c r="AJ50" s="25"/>
      <c r="AK50" s="26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</row>
    <row r="51" spans="2:75" s="63" customFormat="1" ht="19.5" customHeight="1">
      <c r="U51" s="205" t="s">
        <v>84</v>
      </c>
      <c r="V51" s="174"/>
      <c r="W51" s="174"/>
      <c r="X51" s="174"/>
      <c r="Y51" s="174"/>
      <c r="Z51" s="174"/>
      <c r="AA51" s="174" t="s">
        <v>100</v>
      </c>
      <c r="AB51" s="174"/>
      <c r="AC51" s="174"/>
      <c r="AD51" s="174"/>
      <c r="AE51" s="174" t="s">
        <v>61</v>
      </c>
      <c r="AF51" s="174"/>
      <c r="AG51" s="174"/>
      <c r="AH51" s="174"/>
      <c r="AI51" s="174"/>
      <c r="AJ51" s="204" t="s">
        <v>69</v>
      </c>
      <c r="AK51" s="204"/>
      <c r="AL51" s="204"/>
      <c r="AM51" s="204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</row>
    <row r="52" spans="2:75" s="63" customFormat="1" ht="12.75" customHeight="1">
      <c r="U52" s="57"/>
      <c r="V52" s="57"/>
      <c r="W52" s="57"/>
      <c r="X52" s="57"/>
      <c r="Y52" s="52"/>
      <c r="Z52" s="103"/>
      <c r="AA52" s="103"/>
      <c r="AB52" s="54"/>
      <c r="AC52" s="54"/>
      <c r="AD52" s="18"/>
      <c r="AE52" s="18"/>
      <c r="AF52" s="18"/>
      <c r="AG52" s="124"/>
      <c r="AH52" s="18"/>
      <c r="AI52" s="67"/>
      <c r="AJ52" s="52"/>
      <c r="AK52" s="67"/>
      <c r="AL52" s="18"/>
      <c r="AM52" s="18"/>
      <c r="AN52" s="18"/>
      <c r="AO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</row>
    <row r="53" spans="2:75" s="63" customFormat="1" ht="19.5" customHeight="1">
      <c r="U53" s="192" t="s">
        <v>99</v>
      </c>
      <c r="V53" s="192"/>
      <c r="W53" s="192"/>
      <c r="X53" s="192"/>
      <c r="Y53" s="192"/>
      <c r="Z53" s="192"/>
      <c r="AA53" s="23"/>
      <c r="AB53" s="27"/>
      <c r="AC53" s="27"/>
      <c r="AD53" s="23"/>
      <c r="AE53" s="24">
        <v>13</v>
      </c>
      <c r="AF53" s="24">
        <v>19</v>
      </c>
      <c r="AG53" s="100">
        <v>26</v>
      </c>
      <c r="AH53" s="100"/>
      <c r="AI53" s="99"/>
      <c r="AJ53" s="26" t="s">
        <v>56</v>
      </c>
      <c r="AK53" s="25"/>
      <c r="AL53" s="28"/>
      <c r="AM53" s="18"/>
      <c r="AN53" s="18"/>
      <c r="AO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</row>
    <row r="54" spans="2:75" s="63" customFormat="1" ht="12.75" customHeight="1">
      <c r="U54" s="81"/>
      <c r="V54" s="81"/>
      <c r="W54" s="81"/>
      <c r="X54" s="81"/>
      <c r="Y54" s="25"/>
      <c r="Z54" s="81"/>
      <c r="AA54" s="25"/>
      <c r="AB54" s="87"/>
      <c r="AC54" s="87"/>
      <c r="AD54" s="25"/>
      <c r="AE54" s="30"/>
      <c r="AF54" s="31"/>
      <c r="AG54" s="30"/>
      <c r="AH54" s="62"/>
      <c r="AI54" s="32"/>
      <c r="AJ54" s="25"/>
      <c r="AK54" s="26"/>
      <c r="AL54" s="28"/>
      <c r="AM54" s="18"/>
      <c r="AN54" s="18"/>
      <c r="AO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</row>
    <row r="55" spans="2:75" s="63" customFormat="1" ht="12.75" customHeight="1">
      <c r="U55" s="81"/>
      <c r="V55" s="81"/>
      <c r="W55" s="81"/>
      <c r="X55" s="81"/>
      <c r="Y55" s="86" t="s">
        <v>81</v>
      </c>
      <c r="Z55" s="81"/>
      <c r="AA55" s="25"/>
      <c r="AB55" s="87"/>
      <c r="AC55" s="87"/>
      <c r="AD55" s="25"/>
      <c r="AE55" s="30"/>
      <c r="AF55" s="31"/>
      <c r="AG55" s="30"/>
      <c r="AH55" s="62"/>
      <c r="AI55" s="32"/>
      <c r="AJ55" s="25"/>
      <c r="AK55" s="26"/>
      <c r="AL55" s="2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</row>
    <row r="56" spans="2:75" s="63" customFormat="1" ht="12.75" customHeight="1">
      <c r="U56" s="81"/>
      <c r="V56" s="81"/>
      <c r="W56" s="81"/>
      <c r="X56" s="81"/>
      <c r="Y56" s="81"/>
      <c r="Z56" s="81"/>
      <c r="AA56" s="25"/>
      <c r="AB56" s="87"/>
      <c r="AC56" s="87"/>
      <c r="AD56" s="25"/>
      <c r="AE56" s="36">
        <f>IF(AE58&gt;$AW$35*0.9,IF(AE57&gt;$AW$36*0.9,3,2),IF(AE57&gt;$AW$36*0.9,1,0))</f>
        <v>2</v>
      </c>
      <c r="AF56" s="31"/>
      <c r="AG56" s="30"/>
      <c r="AH56" s="62"/>
      <c r="AI56" s="32"/>
      <c r="AJ56" s="25"/>
      <c r="AK56" s="26"/>
      <c r="AL56" s="2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</row>
    <row r="57" spans="2:75" s="63" customFormat="1" ht="12.75" customHeight="1">
      <c r="U57" s="81"/>
      <c r="V57" s="81"/>
      <c r="W57" s="81"/>
      <c r="X57" s="81"/>
      <c r="Y57" s="178" t="s">
        <v>82</v>
      </c>
      <c r="Z57" s="178"/>
      <c r="AA57" s="178"/>
      <c r="AB57" s="187">
        <f>AW34</f>
        <v>1.2893784192439863</v>
      </c>
      <c r="AC57" s="188"/>
      <c r="AD57" s="25"/>
      <c r="AE57" s="38">
        <v>493</v>
      </c>
      <c r="AF57" s="31"/>
      <c r="AG57" s="30"/>
      <c r="AH57" s="62"/>
      <c r="AI57" s="32"/>
      <c r="AJ57" s="40" t="s">
        <v>55</v>
      </c>
      <c r="AK57" s="26"/>
      <c r="AL57" s="2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</row>
    <row r="58" spans="2:75" s="63" customFormat="1" ht="12.75" customHeight="1">
      <c r="U58" s="81"/>
      <c r="V58" s="81"/>
      <c r="W58" s="81"/>
      <c r="X58" s="81"/>
      <c r="Y58" s="45" t="s">
        <v>50</v>
      </c>
      <c r="Z58" s="177">
        <v>1.4</v>
      </c>
      <c r="AA58" s="177"/>
      <c r="AB58" s="189"/>
      <c r="AC58" s="189"/>
      <c r="AD58" s="88"/>
      <c r="AE58" s="38">
        <v>164</v>
      </c>
      <c r="AF58" s="34"/>
      <c r="AG58" s="35"/>
      <c r="AH58" s="62"/>
      <c r="AI58" s="32"/>
      <c r="AJ58" s="40" t="s">
        <v>54</v>
      </c>
      <c r="AK58" s="26"/>
      <c r="AL58" s="28"/>
      <c r="AM58" s="18"/>
      <c r="AN58" s="18"/>
      <c r="AO58" s="18"/>
      <c r="AP5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</row>
    <row r="59" spans="2:75" s="63" customFormat="1" ht="12.75" customHeight="1">
      <c r="B59" s="57"/>
      <c r="C59" s="52"/>
      <c r="D59" s="103"/>
      <c r="E59" s="103"/>
      <c r="F59" s="50"/>
      <c r="G59" s="50"/>
      <c r="H59" s="18"/>
      <c r="I59" s="18"/>
      <c r="J59" s="67"/>
      <c r="K59" s="67"/>
      <c r="L59" s="67"/>
      <c r="M59" s="102"/>
      <c r="O59" s="40"/>
      <c r="U59" s="81"/>
      <c r="V59" s="81"/>
      <c r="W59" s="81"/>
      <c r="X59" s="81"/>
      <c r="Y59" s="29"/>
      <c r="Z59" s="29"/>
      <c r="AA59" s="29"/>
      <c r="AB59" s="33"/>
      <c r="AC59" s="33"/>
      <c r="AD59" s="28"/>
      <c r="AE59" s="93"/>
      <c r="AF59" s="56">
        <f>IF(AF61&gt;$AW$35*0.9,IF(AF60&gt;$AW$36*0.9,3,2),IF(AF60&gt;$AW$36*0.9,1,0))</f>
        <v>2</v>
      </c>
      <c r="AG59" s="35"/>
      <c r="AH59" s="62"/>
      <c r="AI59" s="32"/>
      <c r="AJ59" s="40"/>
      <c r="AK59" s="26"/>
      <c r="AL59" s="2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</row>
    <row r="60" spans="2:75" s="63" customFormat="1" ht="12.75" customHeight="1">
      <c r="B60" s="57"/>
      <c r="C60" s="18"/>
      <c r="D60" s="18"/>
      <c r="E60" s="18"/>
      <c r="F60" s="60"/>
      <c r="G60" s="60"/>
      <c r="H60" s="18"/>
      <c r="I60" s="18"/>
      <c r="U60" s="81"/>
      <c r="V60" s="81"/>
      <c r="W60" s="81"/>
      <c r="X60" s="81"/>
      <c r="Y60" s="178" t="s">
        <v>82</v>
      </c>
      <c r="Z60" s="178"/>
      <c r="AA60" s="178"/>
      <c r="AB60" s="187">
        <f>$AW$34</f>
        <v>1.2893784192439863</v>
      </c>
      <c r="AC60" s="188"/>
      <c r="AD60" s="190"/>
      <c r="AE60" s="94"/>
      <c r="AF60" s="38">
        <v>422</v>
      </c>
      <c r="AG60" s="39"/>
      <c r="AH60" s="62"/>
      <c r="AI60" s="32"/>
      <c r="AJ60" s="40" t="s">
        <v>55</v>
      </c>
      <c r="AK60" s="26"/>
      <c r="AL60" s="2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</row>
    <row r="61" spans="2:75" s="63" customFormat="1" ht="12.75" customHeight="1">
      <c r="U61" s="81"/>
      <c r="V61" s="81"/>
      <c r="W61" s="81"/>
      <c r="X61" s="81"/>
      <c r="Y61" s="45" t="s">
        <v>50</v>
      </c>
      <c r="Z61" s="177">
        <v>1.4</v>
      </c>
      <c r="AA61" s="177"/>
      <c r="AB61" s="189"/>
      <c r="AC61" s="189"/>
      <c r="AD61" s="191"/>
      <c r="AE61" s="95"/>
      <c r="AF61" s="38">
        <v>164</v>
      </c>
      <c r="AG61" s="39"/>
      <c r="AH61" s="62"/>
      <c r="AI61" s="32"/>
      <c r="AJ61" s="40" t="s">
        <v>54</v>
      </c>
      <c r="AK61" s="26"/>
      <c r="AL61" s="2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</row>
    <row r="62" spans="2:75" s="63" customFormat="1" ht="12.75" customHeight="1">
      <c r="U62" s="81"/>
      <c r="V62" s="81"/>
      <c r="W62" s="81"/>
      <c r="X62" s="81"/>
      <c r="Y62" s="52"/>
      <c r="Z62" s="49"/>
      <c r="AA62" s="49"/>
      <c r="AB62" s="53"/>
      <c r="AC62" s="54"/>
      <c r="AD62" s="55"/>
      <c r="AE62" s="94"/>
      <c r="AF62" s="96"/>
      <c r="AG62" s="36">
        <f>IF(AG64&gt;$AW$35*0.9,IF(AG63&gt;$AW$36*0.9,3,2),IF(AG63&gt;$AW$36*0.9,1,0))</f>
        <v>3</v>
      </c>
      <c r="AH62" s="62"/>
      <c r="AI62" s="32"/>
      <c r="AJ62" s="25"/>
      <c r="AK62" s="26"/>
      <c r="AL62" s="2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</row>
    <row r="63" spans="2:75" s="63" customFormat="1" ht="12.75" customHeight="1">
      <c r="U63" s="81"/>
      <c r="V63" s="81"/>
      <c r="W63" s="81"/>
      <c r="X63" s="81"/>
      <c r="Y63" s="178" t="s">
        <v>94</v>
      </c>
      <c r="Z63" s="178"/>
      <c r="AA63" s="178"/>
      <c r="AB63" s="187">
        <f>$AW$34</f>
        <v>1.2893784192439863</v>
      </c>
      <c r="AC63" s="187"/>
      <c r="AD63" s="11"/>
      <c r="AE63" s="94"/>
      <c r="AF63" s="96"/>
      <c r="AG63" s="38">
        <v>840</v>
      </c>
      <c r="AH63" s="62"/>
      <c r="AI63" s="32"/>
      <c r="AJ63" s="40" t="s">
        <v>55</v>
      </c>
      <c r="AK63" s="26"/>
      <c r="AL63" s="2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</row>
    <row r="64" spans="2:75" s="63" customFormat="1" ht="12.75" customHeight="1">
      <c r="U64" s="81"/>
      <c r="V64" s="81"/>
      <c r="W64" s="81"/>
      <c r="X64" s="81"/>
      <c r="Y64" s="45" t="s">
        <v>50</v>
      </c>
      <c r="Z64" s="177">
        <v>2</v>
      </c>
      <c r="AA64" s="177"/>
      <c r="AB64" s="210"/>
      <c r="AC64" s="210"/>
      <c r="AD64" s="44"/>
      <c r="AE64" s="95"/>
      <c r="AF64" s="97"/>
      <c r="AG64" s="38">
        <v>190</v>
      </c>
      <c r="AH64" s="62"/>
      <c r="AI64" s="32"/>
      <c r="AJ64" s="40" t="s">
        <v>54</v>
      </c>
      <c r="AK64" s="26"/>
      <c r="AL64" s="2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</row>
    <row r="65" spans="2:75" s="63" customFormat="1" ht="12.75" customHeight="1">
      <c r="U65" s="57"/>
      <c r="V65" s="57"/>
      <c r="W65" s="57"/>
      <c r="X65" s="57"/>
      <c r="Y65" s="1"/>
      <c r="Z65" s="18"/>
      <c r="AA65"/>
      <c r="AB65" s="18"/>
      <c r="AC65" s="18"/>
      <c r="AD65" s="18"/>
      <c r="AE65" s="18"/>
      <c r="AF65" s="18"/>
      <c r="AG65" s="18"/>
      <c r="AH65" s="18"/>
      <c r="AI65" s="32"/>
      <c r="AJ65" s="25"/>
      <c r="AK65" s="26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</row>
    <row r="66" spans="2:75" s="63" customFormat="1" ht="12.75" customHeight="1">
      <c r="U66" s="57"/>
      <c r="V66" s="57"/>
      <c r="W66" s="57"/>
      <c r="X66" s="57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32"/>
      <c r="AJ66" s="25"/>
      <c r="AK66" s="26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</row>
    <row r="67" spans="2:75" s="63" customFormat="1" ht="12.75" customHeight="1">
      <c r="U67" s="57"/>
      <c r="V67" s="57"/>
      <c r="W67" s="57"/>
      <c r="X67" s="57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</row>
    <row r="68" spans="2:75" s="63" customFormat="1" ht="12.75" customHeight="1">
      <c r="T68"/>
      <c r="U68" s="57"/>
      <c r="V68" s="57"/>
      <c r="W68" s="57"/>
      <c r="X68" s="57"/>
      <c r="Y68" s="1"/>
      <c r="Z68" s="18"/>
      <c r="AA68" s="18"/>
      <c r="AB68" s="18"/>
      <c r="AC68" s="18"/>
      <c r="AD68" s="18"/>
      <c r="AE68" s="18"/>
      <c r="AF68" s="18"/>
      <c r="AG68" s="18"/>
      <c r="AH68" s="18"/>
      <c r="AI68" s="67"/>
      <c r="AK68" s="40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</row>
    <row r="69" spans="2:75" s="63" customFormat="1" ht="12.75" customHeight="1">
      <c r="U69" s="57"/>
      <c r="V69" s="57"/>
      <c r="W69" s="57"/>
      <c r="X69" s="57"/>
      <c r="Y69" s="1"/>
      <c r="Z69" s="18"/>
      <c r="AA69" s="18"/>
      <c r="AB69" s="18"/>
      <c r="AC69" s="18"/>
      <c r="AD69" s="18"/>
      <c r="AE69" s="18"/>
      <c r="AF69" s="18"/>
      <c r="AG69" s="18"/>
      <c r="AH69" s="18"/>
      <c r="AI69" s="67"/>
      <c r="AK69" s="40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</row>
    <row r="70" spans="2:75" s="63" customFormat="1" ht="12.75" customHeight="1">
      <c r="U70" s="186"/>
      <c r="V70" s="186"/>
      <c r="W70" s="186"/>
      <c r="X70" s="8"/>
      <c r="Y70" s="1"/>
      <c r="Z70" s="18"/>
      <c r="AA70" s="18"/>
      <c r="AB70" s="18"/>
      <c r="AC70" s="18"/>
      <c r="AD70" s="18"/>
      <c r="AE70" s="18"/>
      <c r="AF70" s="18"/>
      <c r="AG70" s="18"/>
      <c r="AH70" s="18"/>
      <c r="AI70" s="69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8"/>
      <c r="BK70" s="18"/>
      <c r="BL70" s="18"/>
      <c r="BM70" s="18"/>
      <c r="BN70" s="18"/>
      <c r="BO70" s="18"/>
      <c r="BP70" s="18"/>
      <c r="BQ70" s="18"/>
      <c r="BR70" s="18"/>
      <c r="BS70" s="18"/>
      <c r="BT70" s="18"/>
      <c r="BU70" s="18"/>
      <c r="BV70" s="18"/>
      <c r="BW70" s="18"/>
    </row>
    <row r="71" spans="2:75" s="63" customFormat="1" ht="12.75" customHeight="1">
      <c r="U71" s="186"/>
      <c r="V71" s="186"/>
      <c r="W71" s="186"/>
      <c r="X71" s="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2"/>
      <c r="AK71" s="40"/>
      <c r="AL71" s="18"/>
      <c r="AM71" s="18"/>
      <c r="AN71" s="18"/>
      <c r="AO71" s="18"/>
      <c r="AP71" s="18"/>
      <c r="AQ71" s="7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8"/>
      <c r="BK71" s="18"/>
      <c r="BL71" s="18"/>
      <c r="BM71" s="18"/>
      <c r="BN71" s="18"/>
      <c r="BO71" s="18"/>
      <c r="BP71" s="18"/>
      <c r="BQ71" s="18"/>
      <c r="BR71" s="18"/>
      <c r="BS71" s="18"/>
      <c r="BT71" s="18"/>
      <c r="BU71" s="18"/>
      <c r="BV71" s="18"/>
      <c r="BW71" s="18"/>
    </row>
    <row r="72" spans="2:75" s="63" customFormat="1" ht="12.75" customHeight="1">
      <c r="U72" s="186"/>
      <c r="V72" s="186"/>
      <c r="W72" s="186"/>
      <c r="X72" s="8"/>
      <c r="Y72" s="2"/>
      <c r="Z72" s="2"/>
      <c r="AA72" s="2"/>
      <c r="AB72" s="2"/>
      <c r="AC72" s="2"/>
      <c r="AD72" s="52"/>
      <c r="AE72" s="2"/>
      <c r="AF72" s="2"/>
      <c r="AG72" s="2"/>
      <c r="AH72" s="2"/>
      <c r="AI72" s="12"/>
      <c r="AK72" s="40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8"/>
      <c r="BK72" s="18"/>
      <c r="BL72" s="18"/>
      <c r="BM72" s="18"/>
      <c r="BN72" s="18"/>
      <c r="BO72" s="18"/>
      <c r="BP72" s="18"/>
      <c r="BQ72" s="18"/>
      <c r="BR72" s="18"/>
      <c r="BS72" s="18"/>
      <c r="BT72" s="18"/>
      <c r="BU72" s="18"/>
      <c r="BV72" s="18"/>
      <c r="BW72" s="18"/>
    </row>
    <row r="73" spans="2:75" s="63" customFormat="1" ht="12.75" customHeight="1">
      <c r="B73" s="57"/>
      <c r="C73" s="18"/>
      <c r="D73" s="18"/>
      <c r="E73" s="18"/>
      <c r="F73" s="18"/>
      <c r="G73" s="18"/>
      <c r="H73" s="18"/>
      <c r="I73" s="18"/>
      <c r="U73" s="186"/>
      <c r="V73" s="186"/>
      <c r="W73" s="186"/>
      <c r="X73" s="8"/>
      <c r="Y73" s="2"/>
      <c r="Z73"/>
      <c r="AA73" s="2"/>
      <c r="AB73" s="2"/>
      <c r="AC73" s="2"/>
      <c r="AD73" s="2"/>
      <c r="AE73" s="2"/>
      <c r="AF73" s="2"/>
      <c r="AG73" s="2"/>
      <c r="AH73" s="2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8"/>
      <c r="BK73" s="18"/>
      <c r="BL73" s="18"/>
      <c r="BM73" s="18"/>
      <c r="BN73" s="18"/>
      <c r="BO73" s="18"/>
      <c r="BP73" s="18"/>
      <c r="BQ73" s="18"/>
      <c r="BR73" s="18"/>
      <c r="BS73" s="18"/>
      <c r="BT73" s="18"/>
      <c r="BU73" s="18"/>
      <c r="BV73" s="18"/>
      <c r="BW73" s="18"/>
    </row>
    <row r="74" spans="2:75" ht="12.75" customHeight="1">
      <c r="B74" s="57"/>
      <c r="C74" s="52"/>
      <c r="D74" s="11"/>
      <c r="E74" s="11"/>
      <c r="F74" s="11"/>
      <c r="G74" s="11"/>
      <c r="H74" s="11"/>
      <c r="I74" s="11"/>
      <c r="U74" s="18"/>
      <c r="V74" s="18"/>
      <c r="W74" s="18"/>
      <c r="X74" s="18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</row>
    <row r="75" spans="2:75" ht="12.75" customHeight="1">
      <c r="B75" s="7"/>
      <c r="C75" s="1"/>
      <c r="D75" s="11"/>
      <c r="E75" s="11"/>
      <c r="F75" s="11"/>
      <c r="G75" s="11"/>
      <c r="H75" s="11"/>
      <c r="I75" s="11"/>
      <c r="U75" s="18"/>
      <c r="V75" s="18"/>
      <c r="W75" s="1"/>
      <c r="X75" s="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</row>
    <row r="76" spans="2:75" s="70" customFormat="1" ht="12.75" customHeight="1">
      <c r="B76" s="7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8"/>
      <c r="V76" s="1"/>
      <c r="W76" s="1"/>
      <c r="X76" s="1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11"/>
      <c r="AJ76" s="11"/>
      <c r="AK76" s="11"/>
      <c r="AL76" s="11"/>
      <c r="AM76" s="11"/>
      <c r="AN76" s="11"/>
      <c r="AO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</row>
    <row r="77" spans="2:75" ht="14.25" customHeight="1">
      <c r="B77" s="7"/>
      <c r="C77" s="1"/>
      <c r="U77" s="18"/>
      <c r="V77" s="1"/>
      <c r="W77" s="1"/>
      <c r="X77" s="1"/>
    </row>
    <row r="78" spans="2:75" ht="14.25" customHeight="1">
      <c r="B78" s="7"/>
      <c r="C78" s="1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18"/>
      <c r="V78" s="1"/>
      <c r="W78" s="1"/>
      <c r="X78" s="1"/>
      <c r="AI78" s="67"/>
    </row>
    <row r="79" spans="2:75">
      <c r="C79" s="1"/>
      <c r="D79" s="1"/>
      <c r="E79" s="1"/>
      <c r="F79" s="1"/>
      <c r="G79" s="1"/>
      <c r="H79" s="1"/>
      <c r="I79" s="1"/>
      <c r="J79" s="1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18"/>
      <c r="V79" s="18"/>
      <c r="W79" s="18"/>
      <c r="X79" s="18"/>
      <c r="AI79" s="67"/>
    </row>
    <row r="80" spans="2:75">
      <c r="C80" s="1"/>
      <c r="D80" s="1"/>
      <c r="E80" s="1"/>
      <c r="F80" s="1"/>
      <c r="G80" s="1"/>
      <c r="H80" s="1"/>
      <c r="I80" s="1"/>
      <c r="J80" s="1"/>
      <c r="K80" s="67"/>
      <c r="L80" s="67"/>
      <c r="M80" s="67"/>
      <c r="N80" s="67"/>
      <c r="O80" s="67"/>
      <c r="P80" s="67"/>
      <c r="Q80" s="67"/>
      <c r="R80" s="67"/>
      <c r="S80" s="67"/>
      <c r="T80" s="67"/>
      <c r="AI80" s="67"/>
    </row>
    <row r="81" spans="1:35">
      <c r="C81" s="1"/>
      <c r="D81" s="1"/>
      <c r="E81" s="1"/>
      <c r="F81" s="1"/>
      <c r="G81" s="1"/>
      <c r="H81" s="1"/>
      <c r="I81" s="1"/>
      <c r="J81" s="1"/>
      <c r="K81" s="18"/>
      <c r="L81" s="67"/>
      <c r="M81" s="67"/>
      <c r="N81" s="67"/>
      <c r="O81" s="67"/>
      <c r="P81" s="67"/>
      <c r="Q81" s="67"/>
      <c r="R81" s="67"/>
      <c r="S81" s="67"/>
      <c r="T81" s="67"/>
      <c r="AI81" s="67"/>
    </row>
    <row r="82" spans="1:35">
      <c r="C82" s="1"/>
      <c r="D82" s="1"/>
      <c r="E82" s="1"/>
      <c r="F82" s="1"/>
      <c r="G82" s="1"/>
      <c r="H82" s="1"/>
      <c r="I82" s="1"/>
      <c r="J82" s="1"/>
      <c r="K82" s="18"/>
      <c r="L82" s="67"/>
      <c r="M82" s="67"/>
      <c r="N82" s="67"/>
      <c r="O82" s="67"/>
      <c r="P82" s="67"/>
      <c r="Q82" s="67"/>
      <c r="R82" s="67"/>
      <c r="S82" s="67"/>
      <c r="T82" s="67"/>
      <c r="AI82" s="67"/>
    </row>
    <row r="83" spans="1:35">
      <c r="C83" s="1"/>
      <c r="D83" s="1"/>
      <c r="E83" s="1"/>
      <c r="F83" s="1"/>
      <c r="G83" s="1"/>
      <c r="H83" s="1"/>
      <c r="I83" s="1"/>
      <c r="J83" s="1"/>
      <c r="K83" s="67"/>
      <c r="L83" s="67"/>
      <c r="M83" s="67"/>
      <c r="N83" s="67"/>
      <c r="O83" s="67"/>
      <c r="P83" s="67"/>
      <c r="Q83" s="67"/>
      <c r="R83" s="67"/>
      <c r="S83" s="67"/>
      <c r="T83" s="67"/>
      <c r="AI83" s="67"/>
    </row>
    <row r="84" spans="1:35">
      <c r="C84" s="1"/>
      <c r="D84" s="1"/>
      <c r="E84" s="1"/>
      <c r="F84" s="1"/>
      <c r="G84" s="1"/>
      <c r="H84" s="1"/>
      <c r="I84" s="1"/>
      <c r="J84" s="1"/>
      <c r="K84" s="67"/>
      <c r="L84" s="67"/>
      <c r="M84" s="67"/>
      <c r="N84" s="67"/>
      <c r="O84" s="67"/>
      <c r="P84" s="67"/>
      <c r="Q84" s="67"/>
      <c r="R84" s="67"/>
      <c r="S84" s="67"/>
      <c r="T84" s="67"/>
      <c r="AI84" s="67"/>
    </row>
    <row r="85" spans="1:35">
      <c r="B85" s="105"/>
      <c r="C85" s="105"/>
      <c r="D85" s="105"/>
      <c r="E85" s="105"/>
      <c r="F85" s="105"/>
      <c r="G85" s="105"/>
      <c r="H85" s="105"/>
      <c r="I85" s="105"/>
      <c r="J85" s="105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35">
      <c r="A86" s="79"/>
      <c r="B86" s="105"/>
      <c r="C86" s="105"/>
      <c r="D86" s="105"/>
      <c r="E86" s="105"/>
      <c r="F86" s="105"/>
      <c r="G86" s="105"/>
      <c r="H86" s="105"/>
      <c r="I86" s="105"/>
      <c r="J86" s="105"/>
      <c r="K86" s="79"/>
      <c r="L86" s="1"/>
      <c r="M86" s="1"/>
      <c r="N86" s="1"/>
      <c r="O86" s="197"/>
      <c r="P86" s="197"/>
      <c r="Q86" s="197"/>
      <c r="R86" s="197"/>
      <c r="S86" s="5"/>
      <c r="T86" s="5"/>
    </row>
    <row r="87" spans="1:35">
      <c r="A87" s="79"/>
      <c r="B87" s="106" t="s">
        <v>62</v>
      </c>
      <c r="C87" s="107"/>
      <c r="D87" s="107"/>
      <c r="E87" s="107"/>
      <c r="F87" s="107"/>
      <c r="G87" s="107"/>
      <c r="H87" s="105"/>
      <c r="I87" s="105"/>
      <c r="J87" s="105"/>
      <c r="K87" s="79"/>
      <c r="L87" s="1"/>
      <c r="M87" s="1"/>
      <c r="N87" s="1"/>
      <c r="O87" s="197"/>
      <c r="P87" s="197"/>
      <c r="Q87" s="197"/>
      <c r="R87" s="197"/>
      <c r="S87" s="5"/>
      <c r="T87" s="5"/>
    </row>
    <row r="88" spans="1:35">
      <c r="A88" s="79"/>
      <c r="B88" s="107" t="s">
        <v>63</v>
      </c>
      <c r="C88" s="107"/>
      <c r="D88" s="107"/>
      <c r="E88" s="107"/>
      <c r="F88" s="107"/>
      <c r="G88" s="107"/>
      <c r="H88" s="105"/>
      <c r="I88" s="105"/>
      <c r="J88" s="105"/>
      <c r="K88" s="79"/>
      <c r="L88" s="1"/>
      <c r="M88" s="1"/>
      <c r="N88" s="1"/>
      <c r="O88" s="1"/>
      <c r="P88" s="1"/>
      <c r="Q88" s="1"/>
      <c r="R88" s="1"/>
      <c r="S88" s="1"/>
      <c r="T88" s="1"/>
    </row>
    <row r="89" spans="1:35">
      <c r="A89" s="79"/>
      <c r="B89" s="107" t="s">
        <v>64</v>
      </c>
      <c r="C89" s="107"/>
      <c r="D89" s="107"/>
      <c r="E89" s="107"/>
      <c r="F89" s="107"/>
      <c r="G89" s="107"/>
      <c r="H89" s="105"/>
      <c r="I89" s="105"/>
      <c r="J89" s="105"/>
      <c r="K89" s="79"/>
      <c r="L89" s="1"/>
      <c r="M89" s="1"/>
      <c r="N89" s="1"/>
      <c r="O89" s="219"/>
      <c r="P89" s="219"/>
      <c r="Q89" s="219"/>
      <c r="R89" s="219"/>
      <c r="S89" s="71"/>
      <c r="T89" s="71"/>
    </row>
    <row r="90" spans="1:35">
      <c r="A90" s="79"/>
      <c r="B90" s="107" t="s">
        <v>41</v>
      </c>
      <c r="C90" s="107"/>
      <c r="D90" s="107"/>
      <c r="E90" s="107"/>
      <c r="F90" s="107"/>
      <c r="G90" s="107"/>
      <c r="H90" s="105"/>
      <c r="I90" s="105"/>
      <c r="J90" s="105"/>
      <c r="K90" s="79"/>
      <c r="L90" s="1"/>
      <c r="M90" s="1"/>
      <c r="N90" s="1"/>
      <c r="O90" s="219"/>
      <c r="P90" s="219"/>
      <c r="Q90" s="219"/>
      <c r="R90" s="219"/>
      <c r="S90" s="71"/>
      <c r="T90" s="71"/>
    </row>
    <row r="91" spans="1:35">
      <c r="A91" s="79"/>
      <c r="B91" s="107" t="s">
        <v>65</v>
      </c>
      <c r="C91" s="107"/>
      <c r="D91" s="107"/>
      <c r="E91" s="107"/>
      <c r="F91" s="107"/>
      <c r="G91" s="107"/>
      <c r="H91" s="105"/>
      <c r="I91" s="105"/>
      <c r="J91" s="105"/>
      <c r="K91" s="79"/>
      <c r="L91" s="1"/>
      <c r="M91" s="1"/>
      <c r="N91" s="1"/>
      <c r="O91" s="1"/>
      <c r="P91" s="1"/>
      <c r="Q91" s="1"/>
      <c r="R91" s="1"/>
      <c r="S91" s="1"/>
      <c r="T91" s="1"/>
    </row>
    <row r="92" spans="1:35">
      <c r="A92" s="79"/>
      <c r="B92" s="107" t="s">
        <v>66</v>
      </c>
      <c r="C92" s="15"/>
      <c r="D92" s="15"/>
      <c r="E92" s="15"/>
      <c r="F92" s="15"/>
      <c r="G92" s="15"/>
      <c r="H92" s="104"/>
      <c r="I92" s="104"/>
      <c r="J92" s="104"/>
      <c r="K92" s="80"/>
    </row>
    <row r="93" spans="1:35">
      <c r="A93" s="79"/>
      <c r="B93" s="107" t="s">
        <v>67</v>
      </c>
      <c r="C93" s="15"/>
      <c r="D93" s="15"/>
      <c r="E93" s="15"/>
      <c r="F93" s="15"/>
      <c r="G93" s="15"/>
      <c r="H93" s="104"/>
      <c r="I93" s="104"/>
      <c r="J93" s="104"/>
      <c r="K93" s="80"/>
      <c r="L93" s="197"/>
      <c r="M93" s="197"/>
      <c r="N93" s="197"/>
      <c r="O93" s="197"/>
    </row>
    <row r="94" spans="1:35">
      <c r="A94" s="79"/>
      <c r="B94" s="107"/>
      <c r="C94" s="15"/>
      <c r="D94" s="15"/>
      <c r="E94" s="15"/>
      <c r="F94" s="15"/>
      <c r="G94" s="15"/>
      <c r="H94" s="80"/>
      <c r="I94" s="80"/>
      <c r="J94" s="80"/>
      <c r="K94" s="80"/>
      <c r="L94" s="197"/>
      <c r="M94" s="197"/>
      <c r="N94" s="197"/>
      <c r="O94" s="197"/>
    </row>
    <row r="95" spans="1:35">
      <c r="A95" s="79"/>
      <c r="K95" s="80"/>
    </row>
    <row r="96" spans="1:35">
      <c r="A96" s="79"/>
      <c r="K96" s="80"/>
    </row>
    <row r="97" spans="1:11">
      <c r="A97" s="79"/>
      <c r="K97" s="80"/>
    </row>
    <row r="98" spans="1:11">
      <c r="A98" s="79"/>
      <c r="K98" s="80"/>
    </row>
    <row r="99" spans="1:11">
      <c r="A99" s="79"/>
      <c r="K99" s="80"/>
    </row>
    <row r="100" spans="1:11">
      <c r="A100" s="79"/>
      <c r="K100" s="80"/>
    </row>
    <row r="101" spans="1:11">
      <c r="A101" s="79"/>
      <c r="B101" s="79"/>
      <c r="C101" s="80"/>
      <c r="D101" s="80"/>
      <c r="E101" s="80"/>
      <c r="F101" s="80"/>
      <c r="G101" s="80"/>
      <c r="H101" s="80"/>
      <c r="I101" s="80"/>
      <c r="J101" s="80"/>
      <c r="K101" s="80"/>
    </row>
    <row r="102" spans="1:11">
      <c r="A102" s="79"/>
      <c r="B102" s="79"/>
      <c r="C102" s="80"/>
      <c r="D102" s="80"/>
      <c r="E102" s="80"/>
      <c r="F102" s="80"/>
      <c r="G102" s="80"/>
      <c r="H102" s="80"/>
      <c r="I102" s="80"/>
      <c r="J102" s="80"/>
      <c r="K102" s="80"/>
    </row>
    <row r="103" spans="1:11">
      <c r="A103" s="79"/>
      <c r="B103" s="79"/>
      <c r="C103" s="80"/>
      <c r="D103" s="80"/>
      <c r="E103" s="80"/>
      <c r="F103" s="80"/>
      <c r="G103" s="80"/>
      <c r="H103" s="80"/>
      <c r="I103" s="80"/>
      <c r="J103" s="80"/>
      <c r="K103" s="80"/>
    </row>
  </sheetData>
  <sheetProtection algorithmName="SHA-512" hashValue="YkU4Hp1tsJvKrGoIGUJ8twsNmku2dAlNpLMhwCC5JPjHScEYLRgD9NKYCfhYVKDGj47nd8N5ZMs80Crk7o4hzw==" saltValue="5i81EiqVmSt/pB9zSCEdsw==" spinCount="100000" sheet="1" objects="1" scenarios="1"/>
  <protectedRanges>
    <protectedRange sqref="AT23:BG23" name="Rozstęp28"/>
    <protectedRange sqref="BG22" name="Rozstęp27"/>
    <protectedRange sqref="BF22" name="Rozstęp26"/>
    <protectedRange sqref="BE22" name="Rozstęp25"/>
    <protectedRange sqref="BB22" name="Rozstęp24"/>
    <protectedRange sqref="AZ22" name="Rozstęp23"/>
    <protectedRange sqref="AX22" name="Rozstęp22"/>
    <protectedRange sqref="AV22" name="Rozstęp21"/>
    <protectedRange sqref="AT22" name="Rozstęp20"/>
    <protectedRange sqref="BG21" name="Rozstęp19"/>
    <protectedRange sqref="BF21" name="Rozstęp18"/>
    <protectedRange sqref="BE21" name="Rozstęp17"/>
    <protectedRange sqref="BB21" name="Rozstęp16"/>
    <protectedRange sqref="AZ21" name="Rozstęp15"/>
    <protectedRange sqref="AX21" name="Rozstęp14"/>
    <protectedRange sqref="AV21" name="Rozstęp13"/>
    <protectedRange sqref="AT21:AU21" name="Rozstęp12"/>
    <protectedRange sqref="G6" name="Rodzaj budynku"/>
    <protectedRange sqref="N8" name="Powierzchnia"/>
    <protectedRange sqref="N10" name="Ilość mieszkańców"/>
    <protectedRange sqref="U10" name="Umywalka"/>
    <protectedRange sqref="X10" name="Zlew"/>
    <protectedRange sqref="AA10" name="Natrysk oszczędny"/>
    <protectedRange sqref="AC10" name="Natrysk normalny"/>
    <protectedRange sqref="AE10" name="Natrysk komfortowy"/>
    <protectedRange sqref="AH10" name="Wanna 140"/>
    <protectedRange sqref="AJ10" name="Wanna 160"/>
    <protectedRange sqref="AL10" name="Wanna 200"/>
  </protectedRanges>
  <mergeCells count="136">
    <mergeCell ref="B2:O3"/>
    <mergeCell ref="B10:C10"/>
    <mergeCell ref="AV19:AW20"/>
    <mergeCell ref="AT19:AU20"/>
    <mergeCell ref="AP32:AU32"/>
    <mergeCell ref="D24:E24"/>
    <mergeCell ref="C26:E26"/>
    <mergeCell ref="F26:G27"/>
    <mergeCell ref="D27:E27"/>
    <mergeCell ref="B32:D32"/>
    <mergeCell ref="C20:E20"/>
    <mergeCell ref="F20:G21"/>
    <mergeCell ref="H20:H21"/>
    <mergeCell ref="AJ10:AK10"/>
    <mergeCell ref="AH10:AI10"/>
    <mergeCell ref="B16:D16"/>
    <mergeCell ref="AP3:AU3"/>
    <mergeCell ref="AP16:AU16"/>
    <mergeCell ref="AT21:AU21"/>
    <mergeCell ref="AT22:AU22"/>
    <mergeCell ref="L93:O94"/>
    <mergeCell ref="U73:W73"/>
    <mergeCell ref="G5:O5"/>
    <mergeCell ref="N8:O8"/>
    <mergeCell ref="G8:M8"/>
    <mergeCell ref="G10:M10"/>
    <mergeCell ref="N10:O10"/>
    <mergeCell ref="G6:O6"/>
    <mergeCell ref="U10:V10"/>
    <mergeCell ref="O14:Q14"/>
    <mergeCell ref="O86:R87"/>
    <mergeCell ref="U16:Z16"/>
    <mergeCell ref="U32:Z32"/>
    <mergeCell ref="Y42:AA42"/>
    <mergeCell ref="Y45:AA45"/>
    <mergeCell ref="Z46:AA46"/>
    <mergeCell ref="O89:R90"/>
    <mergeCell ref="Y26:AA26"/>
    <mergeCell ref="F23:G24"/>
    <mergeCell ref="Y23:AA23"/>
    <mergeCell ref="Y36:AA36"/>
    <mergeCell ref="Z37:AA37"/>
    <mergeCell ref="Y20:AA20"/>
    <mergeCell ref="Y39:AA39"/>
    <mergeCell ref="U71:W71"/>
    <mergeCell ref="X10:Y10"/>
    <mergeCell ref="AA10:AB10"/>
    <mergeCell ref="AJ9:AK9"/>
    <mergeCell ref="AL9:AM9"/>
    <mergeCell ref="U14:Z14"/>
    <mergeCell ref="AW38:AX38"/>
    <mergeCell ref="AW37:AX37"/>
    <mergeCell ref="AW36:AX36"/>
    <mergeCell ref="AB57:AC58"/>
    <mergeCell ref="AX20:AY20"/>
    <mergeCell ref="AV21:AW21"/>
    <mergeCell ref="AV22:AW22"/>
    <mergeCell ref="AX21:AY21"/>
    <mergeCell ref="AP23:AS23"/>
    <mergeCell ref="AP24:AS24"/>
    <mergeCell ref="AT23:AU23"/>
    <mergeCell ref="AT24:AU24"/>
    <mergeCell ref="AV23:AW23"/>
    <mergeCell ref="AV24:AW24"/>
    <mergeCell ref="AX22:AY22"/>
    <mergeCell ref="AL10:AM10"/>
    <mergeCell ref="U70:W70"/>
    <mergeCell ref="AJ11:AK11"/>
    <mergeCell ref="B14:D14"/>
    <mergeCell ref="I14:N14"/>
    <mergeCell ref="AA5:AF5"/>
    <mergeCell ref="AE10:AF10"/>
    <mergeCell ref="AC10:AD10"/>
    <mergeCell ref="AH5:AM5"/>
    <mergeCell ref="U3:AM3"/>
    <mergeCell ref="Y60:AA60"/>
    <mergeCell ref="Y63:AA63"/>
    <mergeCell ref="AB63:AC64"/>
    <mergeCell ref="Z64:AA64"/>
    <mergeCell ref="Y57:AA57"/>
    <mergeCell ref="Z58:AA58"/>
    <mergeCell ref="AB45:AC46"/>
    <mergeCell ref="AB42:AC43"/>
    <mergeCell ref="AB26:AC27"/>
    <mergeCell ref="E14:H14"/>
    <mergeCell ref="C36:E36"/>
    <mergeCell ref="F36:G37"/>
    <mergeCell ref="F45:G46"/>
    <mergeCell ref="F42:G43"/>
    <mergeCell ref="F39:G40"/>
    <mergeCell ref="U72:W72"/>
    <mergeCell ref="Y31:AA31"/>
    <mergeCell ref="AB60:AC61"/>
    <mergeCell ref="AD60:AD61"/>
    <mergeCell ref="Z61:AA61"/>
    <mergeCell ref="U53:Z53"/>
    <mergeCell ref="AP22:AS22"/>
    <mergeCell ref="U5:V5"/>
    <mergeCell ref="X5:Y5"/>
    <mergeCell ref="AA9:AB9"/>
    <mergeCell ref="AC9:AD9"/>
    <mergeCell ref="AE9:AF9"/>
    <mergeCell ref="AH9:AI9"/>
    <mergeCell ref="AP21:AS21"/>
    <mergeCell ref="AB23:AC24"/>
    <mergeCell ref="AB36:AC37"/>
    <mergeCell ref="AB39:AC40"/>
    <mergeCell ref="Z40:AA40"/>
    <mergeCell ref="AJ14:AM14"/>
    <mergeCell ref="AE14:AI14"/>
    <mergeCell ref="AJ51:AM51"/>
    <mergeCell ref="AA14:AD14"/>
    <mergeCell ref="AA51:AD51"/>
    <mergeCell ref="U51:Z51"/>
    <mergeCell ref="AE51:AI51"/>
    <mergeCell ref="AB20:AC21"/>
    <mergeCell ref="D21:E21"/>
    <mergeCell ref="C23:E23"/>
    <mergeCell ref="C42:E42"/>
    <mergeCell ref="C45:E45"/>
    <mergeCell ref="BE19:BG19"/>
    <mergeCell ref="AX19:BC19"/>
    <mergeCell ref="AZ24:BA24"/>
    <mergeCell ref="BB24:BC24"/>
    <mergeCell ref="BB20:BC20"/>
    <mergeCell ref="AZ20:BA20"/>
    <mergeCell ref="BB23:BC23"/>
    <mergeCell ref="BB22:BC22"/>
    <mergeCell ref="BB21:BC21"/>
    <mergeCell ref="AZ23:BA23"/>
    <mergeCell ref="AZ22:BA22"/>
    <mergeCell ref="AZ21:BA21"/>
    <mergeCell ref="AX23:AY23"/>
    <mergeCell ref="AX24:AY24"/>
    <mergeCell ref="AW34:AX34"/>
    <mergeCell ref="AW35:AX35"/>
  </mergeCells>
  <conditionalFormatting sqref="F39">
    <cfRule type="iconSet" priority="296">
      <iconSet showValue="0" reverse="1">
        <cfvo type="percent" val="0"/>
        <cfvo type="num" val="$D$40" gte="0"/>
        <cfvo type="num" val="$D$40"/>
      </iconSet>
    </cfRule>
  </conditionalFormatting>
  <conditionalFormatting sqref="AB60">
    <cfRule type="iconSet" priority="277">
      <iconSet showValue="0" reverse="1">
        <cfvo type="percent" val="0"/>
        <cfvo type="num" val="$Z$61" gte="0"/>
        <cfvo type="num" val="$Z$61"/>
      </iconSet>
    </cfRule>
  </conditionalFormatting>
  <conditionalFormatting sqref="AB63">
    <cfRule type="iconSet" priority="276">
      <iconSet showValue="0" reverse="1">
        <cfvo type="percent" val="0"/>
        <cfvo type="num" val="$Z$64" gte="0"/>
        <cfvo type="num" val="$Z$64"/>
      </iconSet>
    </cfRule>
  </conditionalFormatting>
  <conditionalFormatting sqref="P8:Q8">
    <cfRule type="iconSet" priority="228">
      <iconSet iconSet="3Symbols2" showValue="0">
        <cfvo type="percent" val="0"/>
        <cfvo type="num" val="40"/>
        <cfvo type="num" val="40"/>
      </iconSet>
    </cfRule>
  </conditionalFormatting>
  <conditionalFormatting sqref="AI70">
    <cfRule type="iconSet" priority="210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G62">
    <cfRule type="iconSet" priority="179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F59">
    <cfRule type="iconSet" priority="177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E59">
    <cfRule type="iconSet" priority="175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E22">
    <cfRule type="iconSet" priority="173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F22">
    <cfRule type="iconSet" priority="171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G25">
    <cfRule type="iconSet" priority="169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I22">
    <cfRule type="iconSet" priority="167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H44">
    <cfRule type="iconSet" priority="165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G41">
    <cfRule type="iconSet" priority="163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F38">
    <cfRule type="iconSet" priority="161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B75">
    <cfRule type="iconSet" priority="158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B76">
    <cfRule type="iconSet" priority="157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B77">
    <cfRule type="iconSet" priority="156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B78">
    <cfRule type="iconSet" priority="155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U70:W70">
    <cfRule type="iconSet" priority="154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U71:W71">
    <cfRule type="iconSet" priority="153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U72:W72">
    <cfRule type="iconSet" priority="152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U73:W73">
    <cfRule type="iconSet" priority="151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P4">
    <cfRule type="iconSet" priority="150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P5">
    <cfRule type="iconSet" priority="149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P6">
    <cfRule type="iconSet" priority="148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P7">
    <cfRule type="iconSet" priority="147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P9:AP10">
    <cfRule type="iconSet" priority="146">
      <iconSet iconSet="3Symbols2" showValue="0">
        <cfvo type="percent" val="0"/>
        <cfvo type="num" val="0" gte="0"/>
        <cfvo type="num" val="0"/>
      </iconSet>
    </cfRule>
  </conditionalFormatting>
  <conditionalFormatting sqref="F42">
    <cfRule type="iconSet" priority="141">
      <iconSet showValue="0" reverse="1">
        <cfvo type="percent" val="0"/>
        <cfvo type="num" val="$D$43" gte="0"/>
        <cfvo type="num" val="$D$43"/>
      </iconSet>
    </cfRule>
  </conditionalFormatting>
  <conditionalFormatting sqref="F45">
    <cfRule type="iconSet" priority="140">
      <iconSet showValue="0" reverse="1">
        <cfvo type="percent" val="0"/>
        <cfvo type="num" val="$D$46" gte="0"/>
        <cfvo type="num" val="$D$46"/>
      </iconSet>
    </cfRule>
  </conditionalFormatting>
  <conditionalFormatting sqref="M44">
    <cfRule type="iconSet" priority="139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L41">
    <cfRule type="iconSet" priority="138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K38">
    <cfRule type="iconSet" priority="137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E35">
    <cfRule type="iconSet" priority="54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E19">
    <cfRule type="iconSet" priority="45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E56">
    <cfRule type="iconSet" priority="37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F20">
    <cfRule type="iconSet" priority="31">
      <iconSet showValue="0" reverse="1">
        <cfvo type="percent" val="0"/>
        <cfvo type="num" val="$D$21" gte="0"/>
        <cfvo type="num" val="$D$21"/>
      </iconSet>
    </cfRule>
  </conditionalFormatting>
  <conditionalFormatting sqref="F23">
    <cfRule type="iconSet" priority="30">
      <iconSet showValue="0" reverse="1">
        <cfvo type="percent" val="0"/>
        <cfvo type="num" val="$D$24" gte="0"/>
        <cfvo type="num" val="$D$24"/>
      </iconSet>
    </cfRule>
  </conditionalFormatting>
  <conditionalFormatting sqref="F26">
    <cfRule type="iconSet" priority="29">
      <iconSet showValue="0" reverse="1">
        <cfvo type="percent" val="0"/>
        <cfvo type="num" val="$D$27" gte="0"/>
        <cfvo type="num" val="$D$27"/>
      </iconSet>
    </cfRule>
  </conditionalFormatting>
  <conditionalFormatting sqref="M25">
    <cfRule type="iconSet" priority="28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L22">
    <cfRule type="iconSet" priority="27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K19">
    <cfRule type="iconSet" priority="26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J19">
    <cfRule type="iconSet" priority="25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conditionalFormatting sqref="AB57">
    <cfRule type="iconSet" priority="7">
      <iconSet showValue="0" reverse="1">
        <cfvo type="percent" val="0"/>
        <cfvo type="num" val="$Z$58" gte="0"/>
        <cfvo type="num" val="$Z$58"/>
      </iconSet>
    </cfRule>
  </conditionalFormatting>
  <conditionalFormatting sqref="P10:Q10">
    <cfRule type="iconSet" priority="1431">
      <iconSet iconSet="3Symbols2" showValue="0">
        <cfvo type="percent" val="0"/>
        <cfvo type="num" val="$R$12" gte="0"/>
        <cfvo type="num" val="$R$12"/>
      </iconSet>
    </cfRule>
  </conditionalFormatting>
  <conditionalFormatting sqref="M46 L42:L43 K40 AG43 AF40 AF24 AE37 AE21 M27 L23:L24 K21 AG63:AG64 AF61 AE58 AG27 M59 AH46 AG52">
    <cfRule type="cellIs" dxfId="7" priority="1681" stopIfTrue="1" operator="greaterThanOrEqual">
      <formula>$AW$35</formula>
    </cfRule>
    <cfRule type="cellIs" dxfId="6" priority="1682" operator="greaterThanOrEqual">
      <formula>$AW$35*0.9</formula>
    </cfRule>
  </conditionalFormatting>
  <conditionalFormatting sqref="AH45 M45 K39 AG42 AF39 AG26 AF23 AE36 AE20 M26 K20 AF60 AE57">
    <cfRule type="cellIs" dxfId="5" priority="1897" stopIfTrue="1" operator="greaterThanOrEqual">
      <formula>$AW$36</formula>
    </cfRule>
    <cfRule type="cellIs" dxfId="4" priority="1898" operator="greaterThanOrEqual">
      <formula>$AW$36*0.9</formula>
    </cfRule>
  </conditionalFormatting>
  <conditionalFormatting sqref="AG25 AE22:AF22 AI22">
    <cfRule type="iconSet" priority="1933">
      <iconSet iconSet="3Symbols2" showValue="0">
        <cfvo type="percent" val="0"/>
        <cfvo type="num" val="$AW$36" gte="0"/>
        <cfvo type="num" val="$AW$36*0.9"/>
      </iconSet>
    </cfRule>
  </conditionalFormatting>
  <conditionalFormatting sqref="AG41 AH44 AF38">
    <cfRule type="iconSet" priority="1936">
      <iconSet iconSet="3Symbols2" showValue="0">
        <cfvo type="percent" val="0"/>
        <cfvo type="num" val="$AW$36" gte="0"/>
        <cfvo type="num" val="$AW$36*0.9"/>
      </iconSet>
    </cfRule>
  </conditionalFormatting>
  <conditionalFormatting sqref="AE59">
    <cfRule type="iconSet" priority="1946">
      <iconSet iconSet="3Symbols2" showValue="0">
        <cfvo type="percent" val="0"/>
        <cfvo type="num" val="$AW$37" gte="0"/>
        <cfvo type="num" val="$AW$37" gte="0"/>
      </iconSet>
    </cfRule>
  </conditionalFormatting>
  <conditionalFormatting sqref="AG62">
    <cfRule type="iconSet" priority="1947">
      <iconSet iconSet="3Symbols2" showValue="0">
        <cfvo type="percent" val="0"/>
        <cfvo type="num" val="$AW$37" gte="0"/>
        <cfvo type="num" val="$AW$37" gte="0"/>
      </iconSet>
    </cfRule>
  </conditionalFormatting>
  <conditionalFormatting sqref="AF59">
    <cfRule type="iconSet" priority="1948">
      <iconSet iconSet="3Symbols2" showValue="0">
        <cfvo type="percent" val="0"/>
        <cfvo type="num" val="$AW$37" gte="0"/>
        <cfvo type="num" val="$AW$37" gte="0"/>
      </iconSet>
    </cfRule>
  </conditionalFormatting>
  <conditionalFormatting sqref="AE22">
    <cfRule type="iconSet" priority="1950">
      <iconSet iconSet="3Symbols2" showValue="0">
        <cfvo type="percent" val="0"/>
        <cfvo type="num" val="$AW$37" gte="0"/>
        <cfvo type="num" val="$AW$37" gte="0"/>
      </iconSet>
    </cfRule>
  </conditionalFormatting>
  <conditionalFormatting sqref="AF22">
    <cfRule type="iconSet" priority="1951">
      <iconSet iconSet="3Symbols2" showValue="0">
        <cfvo type="percent" val="0"/>
        <cfvo type="num" val="$AW$37" gte="0"/>
        <cfvo type="num" val="$AW$37" gte="0"/>
      </iconSet>
    </cfRule>
  </conditionalFormatting>
  <conditionalFormatting sqref="AG25">
    <cfRule type="iconSet" priority="1952">
      <iconSet iconSet="3Symbols2" showValue="0">
        <cfvo type="percent" val="0"/>
        <cfvo type="num" val="$AW$37" gte="0"/>
        <cfvo type="num" val="$AW$37" gte="0"/>
      </iconSet>
    </cfRule>
  </conditionalFormatting>
  <conditionalFormatting sqref="AI22">
    <cfRule type="iconSet" priority="1953">
      <iconSet iconSet="3Symbols2" showValue="0">
        <cfvo type="percent" val="0"/>
        <cfvo type="num" val="$AW$37" gte="0"/>
        <cfvo type="num" val="$AW$37" gte="0"/>
      </iconSet>
    </cfRule>
  </conditionalFormatting>
  <conditionalFormatting sqref="AH44">
    <cfRule type="iconSet" priority="1954">
      <iconSet iconSet="3Symbols2" showValue="0">
        <cfvo type="percent" val="0"/>
        <cfvo type="num" val="$AW$37" gte="0"/>
        <cfvo type="num" val="$AW$37" gte="0"/>
      </iconSet>
    </cfRule>
  </conditionalFormatting>
  <conditionalFormatting sqref="AG41">
    <cfRule type="iconSet" priority="1955">
      <iconSet iconSet="3Symbols2" showValue="0">
        <cfvo type="percent" val="0"/>
        <cfvo type="num" val="$AW$37" gte="0"/>
        <cfvo type="num" val="$AW$37" gte="0"/>
      </iconSet>
    </cfRule>
  </conditionalFormatting>
  <conditionalFormatting sqref="AF38">
    <cfRule type="iconSet" priority="1956">
      <iconSet iconSet="3Symbols2" showValue="0">
        <cfvo type="percent" val="0"/>
        <cfvo type="num" val="$AW$37" gte="0"/>
        <cfvo type="num" val="$AW$37" gte="0"/>
      </iconSet>
    </cfRule>
  </conditionalFormatting>
  <conditionalFormatting sqref="J19">
    <cfRule type="iconSet" priority="1959">
      <iconSet iconSet="3Symbols2" showValue="0">
        <cfvo type="percent" val="0"/>
        <cfvo type="num" val="$AW$37" gte="0"/>
        <cfvo type="num" val="$AW$37" gte="0"/>
      </iconSet>
    </cfRule>
  </conditionalFormatting>
  <conditionalFormatting sqref="AB31">
    <cfRule type="iconSet" priority="1960">
      <iconSet showValue="0" reverse="1">
        <cfvo type="percent" val="0"/>
        <cfvo type="num" val="#REF!" gte="0"/>
        <cfvo type="num" val="#REF!"/>
      </iconSet>
    </cfRule>
  </conditionalFormatting>
  <conditionalFormatting sqref="AB23">
    <cfRule type="iconSet" priority="1961">
      <iconSet showValue="0" reverse="1">
        <cfvo type="percent" val="0"/>
        <cfvo type="num" val="$Z$24" gte="0"/>
        <cfvo type="num" val="$Z$24"/>
      </iconSet>
    </cfRule>
  </conditionalFormatting>
  <conditionalFormatting sqref="AB26">
    <cfRule type="iconSet" priority="1962">
      <iconSet showValue="0" reverse="1">
        <cfvo type="percent" val="0"/>
        <cfvo type="num" val="$Z$27" gte="0"/>
        <cfvo type="num" val="$Z$27"/>
      </iconSet>
    </cfRule>
  </conditionalFormatting>
  <conditionalFormatting sqref="AB20">
    <cfRule type="iconSet" priority="1963">
      <iconSet showValue="0" reverse="1">
        <cfvo type="percent" val="0"/>
        <cfvo type="num" val="$Z$21" gte="0"/>
        <cfvo type="num" val="$Z$21"/>
      </iconSet>
    </cfRule>
  </conditionalFormatting>
  <conditionalFormatting sqref="AB36">
    <cfRule type="iconSet" priority="1964">
      <iconSet showValue="0" reverse="1">
        <cfvo type="percent" val="0"/>
        <cfvo type="num" val="$Z$37" gte="0"/>
        <cfvo type="num" val="$Z$37"/>
      </iconSet>
    </cfRule>
  </conditionalFormatting>
  <conditionalFormatting sqref="AB39">
    <cfRule type="iconSet" priority="1965">
      <iconSet showValue="0" reverse="1">
        <cfvo type="percent" val="0"/>
        <cfvo type="num" val="$Z$40" gte="0"/>
        <cfvo type="num" val="$Z$40"/>
      </iconSet>
    </cfRule>
  </conditionalFormatting>
  <conditionalFormatting sqref="AB42">
    <cfRule type="iconSet" priority="1966">
      <iconSet showValue="0" reverse="1">
        <cfvo type="percent" val="0"/>
        <cfvo type="num" val="$Z$43" gte="0"/>
        <cfvo type="num" val="$Z$43"/>
      </iconSet>
    </cfRule>
  </conditionalFormatting>
  <conditionalFormatting sqref="AB45">
    <cfRule type="iconSet" priority="1967">
      <iconSet showValue="0" reverse="1">
        <cfvo type="percent" val="0"/>
        <cfvo type="num" val="$Z$46" gte="0"/>
        <cfvo type="num" val="$Z$46"/>
      </iconSet>
    </cfRule>
  </conditionalFormatting>
  <conditionalFormatting sqref="J37">
    <cfRule type="cellIs" dxfId="3" priority="2" stopIfTrue="1" operator="greaterThanOrEqual">
      <formula>$AW$35</formula>
    </cfRule>
    <cfRule type="cellIs" dxfId="2" priority="3" operator="greaterThanOrEqual">
      <formula>$AW$35*0.9</formula>
    </cfRule>
  </conditionalFormatting>
  <conditionalFormatting sqref="J36">
    <cfRule type="cellIs" dxfId="1" priority="4" stopIfTrue="1" operator="greaterThanOrEqual">
      <formula>$AW$36</formula>
    </cfRule>
    <cfRule type="cellIs" dxfId="0" priority="5" operator="greaterThanOrEqual">
      <formula>$AW$36*0.9</formula>
    </cfRule>
  </conditionalFormatting>
  <conditionalFormatting sqref="F36">
    <cfRule type="iconSet" priority="6">
      <iconSet showValue="0" reverse="1">
        <cfvo type="percent" val="0"/>
        <cfvo type="num" val="$D$37" gte="0"/>
        <cfvo type="num" val="$D$37"/>
      </iconSet>
    </cfRule>
  </conditionalFormatting>
  <conditionalFormatting sqref="J35">
    <cfRule type="iconSet" priority="1">
      <iconSet iconSet="4Arrows" showValue="0">
        <cfvo type="percent" val="0"/>
        <cfvo type="num" val="0" gte="0"/>
        <cfvo type="num" val="1" gte="0"/>
        <cfvo type="num" val="2" gte="0"/>
      </iconSet>
    </cfRule>
  </conditionalFormatting>
  <dataValidations count="3">
    <dataValidation type="whole" allowBlank="1" showInputMessage="1" showErrorMessage="1" errorTitle="Powierzchnia ogrzewana" error="Proszę podać wartość pomiędzy 40 a 350" prompt="Proszę wprowadzić wartości z zakresu od 40 do 350" sqref="N8" xr:uid="{00000000-0002-0000-0100-000000000000}">
      <formula1>40</formula1>
      <formula2>350</formula2>
    </dataValidation>
    <dataValidation type="list" allowBlank="1" showInputMessage="1" showErrorMessage="1" error="Należy określić rodzaj budynku" prompt="Proszę wybrać..." sqref="G6" xr:uid="{00000000-0002-0000-0100-000001000000}">
      <formula1>dane_bud</formula1>
    </dataValidation>
    <dataValidation type="whole" allowBlank="1" showInputMessage="1" showErrorMessage="1" errorTitle="Powierzchnia ogrzewana" error="Proszę podać wartość pomiędzy 1 a 8" prompt="Proszę wprowadzić wartości z zakresu od 1 do 8" sqref="N10:O10" xr:uid="{00000000-0002-0000-0100-000002000000}">
      <formula1>1</formula1>
      <formula2>8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Admin</vt:lpstr>
      <vt:lpstr>Wyniki</vt:lpstr>
      <vt:lpstr>dane_bud</vt:lpstr>
      <vt:lpstr>Wyniki!Obszar_wydruku</vt:lpstr>
    </vt:vector>
  </TitlesOfParts>
  <Company>Viessmann Werke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Dawid Pantera</dc:creator>
  <cp:lastModifiedBy>Szymon_Czarkowski</cp:lastModifiedBy>
  <cp:lastPrinted>2017-08-04T08:11:14Z</cp:lastPrinted>
  <dcterms:created xsi:type="dcterms:W3CDTF">2012-01-10T17:38:48Z</dcterms:created>
  <dcterms:modified xsi:type="dcterms:W3CDTF">2018-08-30T06:35:39Z</dcterms:modified>
</cp:coreProperties>
</file>